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drawings/drawing31.xml" ContentType="application/vnd.openxmlformats-officedocument.drawingml.chartshapes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2.xml" ContentType="application/vnd.openxmlformats-officedocument.drawingml.chart+xml"/>
  <Override PartName="/xl/drawings/drawing37.xml" ContentType="application/vnd.openxmlformats-officedocument.drawingml.chartshapes+xml"/>
  <Override PartName="/xl/charts/chart2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4.xml" ContentType="application/vnd.openxmlformats-officedocument.drawingml.chart+xml"/>
  <Override PartName="/xl/drawings/drawing40.xml" ContentType="application/vnd.openxmlformats-officedocument.drawingml.chartshapes+xml"/>
  <Override PartName="/xl/charts/chart2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drawings/drawing43.xml" ContentType="application/vnd.openxmlformats-officedocument.drawingml.chartshapes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8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9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0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31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33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5.xml" ContentType="application/vnd.openxmlformats-officedocument.drawingml.chart+xml"/>
  <Override PartName="/xl/drawings/drawing60.xml" ContentType="application/vnd.openxmlformats-officedocument.drawingml.chartshapes+xml"/>
  <Override PartName="/xl/charts/chart36.xml" ContentType="application/vnd.openxmlformats-officedocument.drawingml.chart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7.xml" ContentType="application/vnd.openxmlformats-officedocument.drawingml.chart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9.xml" ContentType="application/vnd.openxmlformats-officedocument.drawingml.chart+xml"/>
  <Override PartName="/xl/drawings/drawing66.xml" ContentType="application/vnd.openxmlformats-officedocument.drawingml.chartshapes+xml"/>
  <Override PartName="/xl/charts/chart4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41.xml" ContentType="application/vnd.openxmlformats-officedocument.drawingml.chart+xml"/>
  <Override PartName="/xl/drawings/drawing69.xml" ContentType="application/vnd.openxmlformats-officedocument.drawingml.chartshapes+xml"/>
  <Override PartName="/xl/charts/chart42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44.xml" ContentType="application/vnd.openxmlformats-officedocument.drawingml.chart+xml"/>
  <Override PartName="/xl/drawings/drawing74.xml" ContentType="application/vnd.openxmlformats-officedocument.drawingml.chartshapes+xml"/>
  <Override PartName="/xl/charts/chart45.xml" ContentType="application/vnd.openxmlformats-officedocument.drawingml.chart+xml"/>
  <Override PartName="/xl/drawings/drawing75.xml" ContentType="application/vnd.openxmlformats-officedocument.drawingml.chartshapes+xml"/>
  <Override PartName="/xl/drawings/drawing76.xml" ContentType="application/vnd.openxmlformats-officedocument.drawing+xml"/>
  <Override PartName="/xl/charts/chart46.xml" ContentType="application/vnd.openxmlformats-officedocument.drawingml.chart+xml"/>
  <Override PartName="/xl/drawings/drawing77.xml" ContentType="application/vnd.openxmlformats-officedocument.drawingml.chartshapes+xml"/>
  <Override PartName="/xl/charts/chart47.xml" ContentType="application/vnd.openxmlformats-officedocument.drawingml.chart+xml"/>
  <Override PartName="/xl/drawings/drawing78.xml" ContentType="application/vnd.openxmlformats-officedocument.drawingml.chartshapes+xml"/>
  <Override PartName="/xl/drawings/drawing79.xml" ContentType="application/vnd.openxmlformats-officedocument.drawing+xml"/>
  <Override PartName="/xl/charts/chart48.xml" ContentType="application/vnd.openxmlformats-officedocument.drawingml.chart+xml"/>
  <Override PartName="/xl/drawings/drawing80.xml" ContentType="application/vnd.openxmlformats-officedocument.drawingml.chartshapes+xml"/>
  <Override PartName="/xl/charts/chart4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1.xml" ContentType="application/vnd.openxmlformats-officedocument.drawingml.chartshapes+xml"/>
  <Override PartName="/xl/drawings/drawing82.xml" ContentType="application/vnd.openxmlformats-officedocument.drawing+xml"/>
  <Override PartName="/xl/charts/chart50.xml" ContentType="application/vnd.openxmlformats-officedocument.drawingml.chart+xml"/>
  <Override PartName="/xl/drawings/drawing83.xml" ContentType="application/vnd.openxmlformats-officedocument.drawingml.chartshapes+xml"/>
  <Override PartName="/xl/charts/chart5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4.xml" ContentType="application/vnd.openxmlformats-officedocument.drawingml.chartshapes+xml"/>
  <Override PartName="/xl/drawings/drawing85.xml" ContentType="application/vnd.openxmlformats-officedocument.drawing+xml"/>
  <Override PartName="/xl/charts/chart52.xml" ContentType="application/vnd.openxmlformats-officedocument.drawingml.chart+xml"/>
  <Override PartName="/xl/drawings/drawing86.xml" ContentType="application/vnd.openxmlformats-officedocument.drawingml.chartshapes+xml"/>
  <Override PartName="/xl/charts/chart5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87.xml" ContentType="application/vnd.openxmlformats-officedocument.drawingml.chartshapes+xml"/>
  <Override PartName="/xl/drawings/drawing88.xml" ContentType="application/vnd.openxmlformats-officedocument.drawing+xml"/>
  <Override PartName="/xl/charts/chart54.xml" ContentType="application/vnd.openxmlformats-officedocument.drawingml.chart+xml"/>
  <Override PartName="/xl/drawings/drawing89.xml" ContentType="application/vnd.openxmlformats-officedocument.drawingml.chartshapes+xml"/>
  <Override PartName="/xl/drawings/drawing90.xml" ContentType="application/vnd.openxmlformats-officedocument.drawing+xml"/>
  <Override PartName="/xl/charts/chart55.xml" ContentType="application/vnd.openxmlformats-officedocument.drawingml.chart+xml"/>
  <Override PartName="/xl/drawings/drawing91.xml" ContentType="application/vnd.openxmlformats-officedocument.drawingml.chartshapes+xml"/>
  <Override PartName="/xl/charts/chart56.xml" ContentType="application/vnd.openxmlformats-officedocument.drawingml.chart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charts/chart57.xml" ContentType="application/vnd.openxmlformats-officedocument.drawingml.chart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98.xml" ContentType="application/vnd.openxmlformats-officedocument.drawingml.chartshapes+xml"/>
  <Override PartName="/xl/drawings/drawing99.xml" ContentType="application/vnd.openxmlformats-officedocument.drawing+xml"/>
  <Override PartName="/xl/charts/chart62.xml" ContentType="application/vnd.openxmlformats-officedocument.drawingml.chart+xml"/>
  <Override PartName="/xl/drawings/drawing100.xml" ContentType="application/vnd.openxmlformats-officedocument.drawingml.chartshapes+xml"/>
  <Override PartName="/xl/charts/chart63.xml" ContentType="application/vnd.openxmlformats-officedocument.drawingml.chart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charts/chart64.xml" ContentType="application/vnd.openxmlformats-officedocument.drawingml.chart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65.xml" ContentType="application/vnd.openxmlformats-officedocument.drawingml.chart+xml"/>
  <Override PartName="/xl/drawings/drawing106.xml" ContentType="application/vnd.openxmlformats-officedocument.drawingml.chartshapes+xml"/>
  <Override PartName="/xl/drawings/drawing107.xml" ContentType="application/vnd.openxmlformats-officedocument.drawing+xml"/>
  <Override PartName="/xl/charts/chart66.xml" ContentType="application/vnd.openxmlformats-officedocument.drawingml.chart+xml"/>
  <Override PartName="/xl/drawings/drawing108.xml" ContentType="application/vnd.openxmlformats-officedocument.drawingml.chartshapes+xml"/>
  <Override PartName="/xl/drawings/drawing109.xml" ContentType="application/vnd.openxmlformats-officedocument.drawing+xml"/>
  <Override PartName="/xl/charts/chart67.xml" ContentType="application/vnd.openxmlformats-officedocument.drawingml.chart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wwwdev\website\outlooks\steo\xls\"/>
    </mc:Choice>
  </mc:AlternateContent>
  <xr:revisionPtr revIDLastSave="0" documentId="13_ncr:1_{19F351D3-BC8C-4047-87F9-ED9A6CF52375}" xr6:coauthVersionLast="47" xr6:coauthVersionMax="47" xr10:uidLastSave="{00000000-0000-0000-0000-000000000000}"/>
  <bookViews>
    <workbookView xWindow="-120" yWindow="-120" windowWidth="29040" windowHeight="15720" tabRatio="757" firstSheet="16" activeTab="46" xr2:uid="{00000000-000D-0000-FFFF-FFFF00000000}"/>
  </bookViews>
  <sheets>
    <sheet name="Contents" sheetId="64" r:id="rId1"/>
    <sheet name="1" sheetId="35" r:id="rId2"/>
    <sheet name="2" sheetId="92" r:id="rId3"/>
    <sheet name="3" sheetId="119" r:id="rId4"/>
    <sheet name="4" sheetId="84" r:id="rId5"/>
    <sheet name="5" sheetId="120" r:id="rId6"/>
    <sheet name="6" sheetId="87" r:id="rId7"/>
    <sheet name="7" sheetId="105" r:id="rId8"/>
    <sheet name="8" sheetId="86" r:id="rId9"/>
    <sheet name="9" sheetId="15" r:id="rId10"/>
    <sheet name="10" sheetId="117" r:id="rId11"/>
    <sheet name="11" sheetId="77" r:id="rId12"/>
    <sheet name="12" sheetId="78" r:id="rId13"/>
    <sheet name="13" sheetId="68" r:id="rId14"/>
    <sheet name="14" sheetId="69" r:id="rId15"/>
    <sheet name="15" sheetId="70" r:id="rId16"/>
    <sheet name="16" sheetId="71" r:id="rId17"/>
    <sheet name="17" sheetId="107" r:id="rId18"/>
    <sheet name="18" sheetId="108" r:id="rId19"/>
    <sheet name="19" sheetId="106" r:id="rId20"/>
    <sheet name="20" sheetId="123" r:id="rId21"/>
    <sheet name="21" sheetId="124" r:id="rId22"/>
    <sheet name="22" sheetId="36" r:id="rId23"/>
    <sheet name="23" sheetId="75" r:id="rId24"/>
    <sheet name="24" sheetId="103" r:id="rId25"/>
    <sheet name="25" sheetId="80" r:id="rId26"/>
    <sheet name="26" sheetId="72" r:id="rId27"/>
    <sheet name="27" sheetId="112" r:id="rId28"/>
    <sheet name="28" sheetId="104" r:id="rId29"/>
    <sheet name="29" sheetId="83" r:id="rId30"/>
    <sheet name="30" sheetId="127" r:id="rId31"/>
    <sheet name="31" sheetId="74" r:id="rId32"/>
    <sheet name="32" sheetId="82" r:id="rId33"/>
    <sheet name="33" sheetId="73" r:id="rId34"/>
    <sheet name="34" sheetId="38" r:id="rId35"/>
    <sheet name="35" sheetId="110" r:id="rId36"/>
    <sheet name="36" sheetId="126" r:id="rId37"/>
    <sheet name="37" sheetId="18" r:id="rId38"/>
    <sheet name="38" sheetId="113" r:id="rId39"/>
    <sheet name="39" sheetId="114" r:id="rId40"/>
    <sheet name="40" sheetId="111" r:id="rId41"/>
    <sheet name="41" sheetId="52" r:id="rId42"/>
    <sheet name="42" sheetId="128" r:id="rId43"/>
    <sheet name="43" sheetId="129" r:id="rId44"/>
    <sheet name="44" sheetId="130" r:id="rId45"/>
    <sheet name="45" sheetId="131" r:id="rId46"/>
    <sheet name="46" sheetId="132" r:id="rId47"/>
    <sheet name="47" sheetId="133" r:id="rId48"/>
  </sheets>
  <definedNames>
    <definedName name="_Order1" hidden="1">255</definedName>
    <definedName name="_Order2" hidden="1">255</definedName>
    <definedName name="C_1" localSheetId="10">OFFSET(#REF!,0,0,COUNT(#REF!),1)</definedName>
    <definedName name="C_1" localSheetId="20">OFFSET(#REF!,0,0,COUNT(#REF!),1)</definedName>
    <definedName name="C_1" localSheetId="21">OFFSET(#REF!,0,0,COUNT(#REF!),1)</definedName>
    <definedName name="C_1" localSheetId="3">OFFSET(#REF!,0,0,COUNT(#REF!),1)</definedName>
    <definedName name="C_1" localSheetId="39">OFFSET(#REF!,0,0,COUNT(#REF!),1)</definedName>
    <definedName name="C_1" localSheetId="42">OFFSET(#REF!,0,0,COUNT(#REF!),1)</definedName>
    <definedName name="C_1" localSheetId="43">OFFSET(#REF!,0,0,COUNT(#REF!),1)</definedName>
    <definedName name="C_1" localSheetId="44">OFFSET(#REF!,0,0,COUNT(#REF!),1)</definedName>
    <definedName name="C_1" localSheetId="45">OFFSET(#REF!,0,0,COUNT(#REF!),1)</definedName>
    <definedName name="C_1" localSheetId="5">OFFSET(#REF!,0,0,COUNT(#REF!),1)</definedName>
    <definedName name="C_2" localSheetId="10">OFFSET(#REF!,0,0,COUNT(#REF!),1)</definedName>
    <definedName name="C_2" localSheetId="20">OFFSET(#REF!,0,0,COUNT(#REF!),1)</definedName>
    <definedName name="C_2" localSheetId="21">OFFSET(#REF!,0,0,COUNT(#REF!),1)</definedName>
    <definedName name="C_2" localSheetId="3">OFFSET(#REF!,0,0,COUNT(#REF!),1)</definedName>
    <definedName name="C_2" localSheetId="39">OFFSET(#REF!,0,0,COUNT(#REF!),1)</definedName>
    <definedName name="C_2" localSheetId="42">OFFSET(#REF!,0,0,COUNT(#REF!),1)</definedName>
    <definedName name="C_2" localSheetId="43">OFFSET(#REF!,0,0,COUNT(#REF!),1)</definedName>
    <definedName name="C_2" localSheetId="44">OFFSET(#REF!,0,0,COUNT(#REF!),1)</definedName>
    <definedName name="C_2" localSheetId="45">OFFSET(#REF!,0,0,COUNT(#REF!),1)</definedName>
    <definedName name="C_2" localSheetId="5">OFFSET(#REF!,0,0,COUNT(#REF!),1)</definedName>
    <definedName name="Cavg" localSheetId="10">OFFSET(#REF!,0,0,COUNT(#REF!),1)</definedName>
    <definedName name="Cavg" localSheetId="20">OFFSET(#REF!,0,0,COUNT(#REF!),1)</definedName>
    <definedName name="Cavg" localSheetId="21">OFFSET(#REF!,0,0,COUNT(#REF!),1)</definedName>
    <definedName name="Cavg" localSheetId="3">OFFSET(#REF!,0,0,COUNT(#REF!),1)</definedName>
    <definedName name="Cavg" localSheetId="39">OFFSET(#REF!,0,0,COUNT(#REF!),1)</definedName>
    <definedName name="Cavg" localSheetId="42">OFFSET(#REF!,0,0,COUNT(#REF!),1)</definedName>
    <definedName name="Cavg" localSheetId="43">OFFSET(#REF!,0,0,COUNT(#REF!),1)</definedName>
    <definedName name="Cavg" localSheetId="44">OFFSET(#REF!,0,0,COUNT(#REF!),1)</definedName>
    <definedName name="Cavg" localSheetId="45">OFFSET(#REF!,0,0,COUNT(#REF!),1)</definedName>
    <definedName name="Cavg" localSheetId="5">OFFSET(#REF!,0,0,COUNT(#REF!),1)</definedName>
    <definedName name="Cmin" localSheetId="10">OFFSET(#REF!,0,0,COUNT(#REF!),1)</definedName>
    <definedName name="Cmin" localSheetId="20">OFFSET(#REF!,0,0,COUNT(#REF!),1)</definedName>
    <definedName name="Cmin" localSheetId="21">OFFSET(#REF!,0,0,COUNT(#REF!),1)</definedName>
    <definedName name="Cmin" localSheetId="3">OFFSET(#REF!,0,0,COUNT(#REF!),1)</definedName>
    <definedName name="Cmin" localSheetId="39">OFFSET(#REF!,0,0,COUNT(#REF!),1)</definedName>
    <definedName name="Cmin" localSheetId="42">OFFSET(#REF!,0,0,COUNT(#REF!),1)</definedName>
    <definedName name="Cmin" localSheetId="43">OFFSET(#REF!,0,0,COUNT(#REF!),1)</definedName>
    <definedName name="Cmin" localSheetId="44">OFFSET(#REF!,0,0,COUNT(#REF!),1)</definedName>
    <definedName name="Cmin" localSheetId="45">OFFSET(#REF!,0,0,COUNT(#REF!),1)</definedName>
    <definedName name="Cmin" localSheetId="5">OFFSET(#REF!,0,0,COUNT(#REF!),1)</definedName>
    <definedName name="Crng" localSheetId="10">OFFSET(#REF!,0,0,COUNT(#REF!),1)</definedName>
    <definedName name="Crng" localSheetId="20">OFFSET(#REF!,0,0,COUNT(#REF!),1)</definedName>
    <definedName name="Crng" localSheetId="21">OFFSET(#REF!,0,0,COUNT(#REF!),1)</definedName>
    <definedName name="Crng" localSheetId="3">OFFSET(#REF!,0,0,COUNT(#REF!),1)</definedName>
    <definedName name="Crng" localSheetId="39">OFFSET(#REF!,0,0,COUNT(#REF!),1)</definedName>
    <definedName name="Crng" localSheetId="42">OFFSET(#REF!,0,0,COUNT(#REF!),1)</definedName>
    <definedName name="Crng" localSheetId="43">OFFSET(#REF!,0,0,COUNT(#REF!),1)</definedName>
    <definedName name="Crng" localSheetId="44">OFFSET(#REF!,0,0,COUNT(#REF!),1)</definedName>
    <definedName name="Crng" localSheetId="45">OFFSET(#REF!,0,0,COUNT(#REF!),1)</definedName>
    <definedName name="Crng" localSheetId="5">OFFSET(#REF!,0,0,COUNT(#REF!),1)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1_1" localSheetId="10">OFFSET(#REF!,0,0,COUNT(#REF!),1)</definedName>
    <definedName name="P1_1" localSheetId="20">OFFSET(#REF!,0,0,COUNT(#REF!),1)</definedName>
    <definedName name="P1_1" localSheetId="21">OFFSET(#REF!,0,0,COUNT(#REF!),1)</definedName>
    <definedName name="P1_1" localSheetId="3">OFFSET(#REF!,0,0,COUNT(#REF!),1)</definedName>
    <definedName name="P1_1" localSheetId="39">OFFSET(#REF!,0,0,COUNT(#REF!),1)</definedName>
    <definedName name="P1_1" localSheetId="42">OFFSET(#REF!,0,0,COUNT(#REF!),1)</definedName>
    <definedName name="P1_1" localSheetId="43">OFFSET(#REF!,0,0,COUNT(#REF!),1)</definedName>
    <definedName name="P1_1" localSheetId="44">OFFSET(#REF!,0,0,COUNT(#REF!),1)</definedName>
    <definedName name="P1_1" localSheetId="45">OFFSET(#REF!,0,0,COUNT(#REF!),1)</definedName>
    <definedName name="P1_1" localSheetId="5">OFFSET(#REF!,0,0,COUNT(#REF!),1)</definedName>
    <definedName name="P1_2" localSheetId="10">OFFSET(#REF!,0,0,COUNT(#REF!),1)</definedName>
    <definedName name="P1_2" localSheetId="20">OFFSET(#REF!,0,0,COUNT(#REF!),1)</definedName>
    <definedName name="P1_2" localSheetId="21">OFFSET(#REF!,0,0,COUNT(#REF!),1)</definedName>
    <definedName name="P1_2" localSheetId="3">OFFSET(#REF!,0,0,COUNT(#REF!),1)</definedName>
    <definedName name="P1_2" localSheetId="39">OFFSET(#REF!,0,0,COUNT(#REF!),1)</definedName>
    <definedName name="P1_2" localSheetId="42">OFFSET(#REF!,0,0,COUNT(#REF!),1)</definedName>
    <definedName name="P1_2" localSheetId="43">OFFSET(#REF!,0,0,COUNT(#REF!),1)</definedName>
    <definedName name="P1_2" localSheetId="44">OFFSET(#REF!,0,0,COUNT(#REF!),1)</definedName>
    <definedName name="P1_2" localSheetId="45">OFFSET(#REF!,0,0,COUNT(#REF!),1)</definedName>
    <definedName name="P1_2" localSheetId="5">OFFSET(#REF!,0,0,COUNT(#REF!),1)</definedName>
    <definedName name="P1avg" localSheetId="10">OFFSET(#REF!,0,0,COUNT(#REF!),1)</definedName>
    <definedName name="P1avg" localSheetId="20">OFFSET(#REF!,0,0,COUNT(#REF!),1)</definedName>
    <definedName name="P1avg" localSheetId="21">OFFSET(#REF!,0,0,COUNT(#REF!),1)</definedName>
    <definedName name="P1avg" localSheetId="3">OFFSET(#REF!,0,0,COUNT(#REF!),1)</definedName>
    <definedName name="P1avg" localSheetId="39">OFFSET(#REF!,0,0,COUNT(#REF!),1)</definedName>
    <definedName name="P1avg" localSheetId="42">OFFSET(#REF!,0,0,COUNT(#REF!),1)</definedName>
    <definedName name="P1avg" localSheetId="43">OFFSET(#REF!,0,0,COUNT(#REF!),1)</definedName>
    <definedName name="P1avg" localSheetId="44">OFFSET(#REF!,0,0,COUNT(#REF!),1)</definedName>
    <definedName name="P1avg" localSheetId="45">OFFSET(#REF!,0,0,COUNT(#REF!),1)</definedName>
    <definedName name="P1avg" localSheetId="5">OFFSET(#REF!,0,0,COUNT(#REF!),1)</definedName>
    <definedName name="P1min" localSheetId="10">OFFSET(#REF!,0,0,COUNT(#REF!),1)</definedName>
    <definedName name="P1min" localSheetId="20">OFFSET(#REF!,0,0,COUNT(#REF!),1)</definedName>
    <definedName name="P1min" localSheetId="21">OFFSET(#REF!,0,0,COUNT(#REF!),1)</definedName>
    <definedName name="P1min" localSheetId="3">OFFSET(#REF!,0,0,COUNT(#REF!),1)</definedName>
    <definedName name="P1min" localSheetId="39">OFFSET(#REF!,0,0,COUNT(#REF!),1)</definedName>
    <definedName name="P1min" localSheetId="42">OFFSET(#REF!,0,0,COUNT(#REF!),1)</definedName>
    <definedName name="P1min" localSheetId="43">OFFSET(#REF!,0,0,COUNT(#REF!),1)</definedName>
    <definedName name="P1min" localSheetId="44">OFFSET(#REF!,0,0,COUNT(#REF!),1)</definedName>
    <definedName name="P1min" localSheetId="45">OFFSET(#REF!,0,0,COUNT(#REF!),1)</definedName>
    <definedName name="P1min" localSheetId="5">OFFSET(#REF!,0,0,COUNT(#REF!),1)</definedName>
    <definedName name="P1rng" localSheetId="10">OFFSET(#REF!,0,0,COUNT(#REF!),1)</definedName>
    <definedName name="P1rng" localSheetId="20">OFFSET(#REF!,0,0,COUNT(#REF!),1)</definedName>
    <definedName name="P1rng" localSheetId="21">OFFSET(#REF!,0,0,COUNT(#REF!),1)</definedName>
    <definedName name="P1rng" localSheetId="3">OFFSET(#REF!,0,0,COUNT(#REF!),1)</definedName>
    <definedName name="P1rng" localSheetId="39">OFFSET(#REF!,0,0,COUNT(#REF!),1)</definedName>
    <definedName name="P1rng" localSheetId="42">OFFSET(#REF!,0,0,COUNT(#REF!),1)</definedName>
    <definedName name="P1rng" localSheetId="43">OFFSET(#REF!,0,0,COUNT(#REF!),1)</definedName>
    <definedName name="P1rng" localSheetId="44">OFFSET(#REF!,0,0,COUNT(#REF!),1)</definedName>
    <definedName name="P1rng" localSheetId="45">OFFSET(#REF!,0,0,COUNT(#REF!),1)</definedName>
    <definedName name="P1rng" localSheetId="5">OFFSET(#REF!,0,0,COUNT(#REF!),1)</definedName>
    <definedName name="P2_1" localSheetId="10">OFFSET(#REF!,0,0,COUNT(#REF!),1)</definedName>
    <definedName name="P2_1" localSheetId="20">OFFSET(#REF!,0,0,COUNT(#REF!),1)</definedName>
    <definedName name="P2_1" localSheetId="21">OFFSET(#REF!,0,0,COUNT(#REF!),1)</definedName>
    <definedName name="P2_1" localSheetId="3">OFFSET(#REF!,0,0,COUNT(#REF!),1)</definedName>
    <definedName name="P2_1" localSheetId="39">OFFSET(#REF!,0,0,COUNT(#REF!),1)</definedName>
    <definedName name="P2_1" localSheetId="42">OFFSET(#REF!,0,0,COUNT(#REF!),1)</definedName>
    <definedName name="P2_1" localSheetId="43">OFFSET(#REF!,0,0,COUNT(#REF!),1)</definedName>
    <definedName name="P2_1" localSheetId="44">OFFSET(#REF!,0,0,COUNT(#REF!),1)</definedName>
    <definedName name="P2_1" localSheetId="45">OFFSET(#REF!,0,0,COUNT(#REF!),1)</definedName>
    <definedName name="P2_1" localSheetId="5">OFFSET(#REF!,0,0,COUNT(#REF!),1)</definedName>
    <definedName name="P2_2" localSheetId="10">OFFSET(#REF!,0,0,COUNT(#REF!),1)</definedName>
    <definedName name="P2_2" localSheetId="20">OFFSET(#REF!,0,0,COUNT(#REF!),1)</definedName>
    <definedName name="P2_2" localSheetId="21">OFFSET(#REF!,0,0,COUNT(#REF!),1)</definedName>
    <definedName name="P2_2" localSheetId="3">OFFSET(#REF!,0,0,COUNT(#REF!),1)</definedName>
    <definedName name="P2_2" localSheetId="39">OFFSET(#REF!,0,0,COUNT(#REF!),1)</definedName>
    <definedName name="P2_2" localSheetId="42">OFFSET(#REF!,0,0,COUNT(#REF!),1)</definedName>
    <definedName name="P2_2" localSheetId="43">OFFSET(#REF!,0,0,COUNT(#REF!),1)</definedName>
    <definedName name="P2_2" localSheetId="44">OFFSET(#REF!,0,0,COUNT(#REF!),1)</definedName>
    <definedName name="P2_2" localSheetId="45">OFFSET(#REF!,0,0,COUNT(#REF!),1)</definedName>
    <definedName name="P2_2" localSheetId="5">OFFSET(#REF!,0,0,COUNT(#REF!),1)</definedName>
    <definedName name="P2avg" localSheetId="10">OFFSET(#REF!,0,0,COUNT(#REF!),1)</definedName>
    <definedName name="P2avg" localSheetId="20">OFFSET(#REF!,0,0,COUNT(#REF!),1)</definedName>
    <definedName name="P2avg" localSheetId="21">OFFSET(#REF!,0,0,COUNT(#REF!),1)</definedName>
    <definedName name="P2avg" localSheetId="3">OFFSET(#REF!,0,0,COUNT(#REF!),1)</definedName>
    <definedName name="P2avg" localSheetId="39">OFFSET(#REF!,0,0,COUNT(#REF!),1)</definedName>
    <definedName name="P2avg" localSheetId="42">OFFSET(#REF!,0,0,COUNT(#REF!),1)</definedName>
    <definedName name="P2avg" localSheetId="43">OFFSET(#REF!,0,0,COUNT(#REF!),1)</definedName>
    <definedName name="P2avg" localSheetId="44">OFFSET(#REF!,0,0,COUNT(#REF!),1)</definedName>
    <definedName name="P2avg" localSheetId="45">OFFSET(#REF!,0,0,COUNT(#REF!),1)</definedName>
    <definedName name="P2avg" localSheetId="5">OFFSET(#REF!,0,0,COUNT(#REF!),1)</definedName>
    <definedName name="P2min" localSheetId="10">OFFSET(#REF!,0,0,COUNT(#REF!),1)</definedName>
    <definedName name="P2min" localSheetId="20">OFFSET(#REF!,0,0,COUNT(#REF!),1)</definedName>
    <definedName name="P2min" localSheetId="21">OFFSET(#REF!,0,0,COUNT(#REF!),1)</definedName>
    <definedName name="P2min" localSheetId="3">OFFSET(#REF!,0,0,COUNT(#REF!),1)</definedName>
    <definedName name="P2min" localSheetId="39">OFFSET(#REF!,0,0,COUNT(#REF!),1)</definedName>
    <definedName name="P2min" localSheetId="42">OFFSET(#REF!,0,0,COUNT(#REF!),1)</definedName>
    <definedName name="P2min" localSheetId="43">OFFSET(#REF!,0,0,COUNT(#REF!),1)</definedName>
    <definedName name="P2min" localSheetId="44">OFFSET(#REF!,0,0,COUNT(#REF!),1)</definedName>
    <definedName name="P2min" localSheetId="45">OFFSET(#REF!,0,0,COUNT(#REF!),1)</definedName>
    <definedName name="P2min" localSheetId="5">OFFSET(#REF!,0,0,COUNT(#REF!),1)</definedName>
    <definedName name="P2rng" localSheetId="10">OFFSET(#REF!,0,0,COUNT(#REF!),1)</definedName>
    <definedName name="P2rng" localSheetId="20">OFFSET(#REF!,0,0,COUNT(#REF!),1)</definedName>
    <definedName name="P2rng" localSheetId="21">OFFSET(#REF!,0,0,COUNT(#REF!),1)</definedName>
    <definedName name="P2rng" localSheetId="3">OFFSET(#REF!,0,0,COUNT(#REF!),1)</definedName>
    <definedName name="P2rng" localSheetId="39">OFFSET(#REF!,0,0,COUNT(#REF!),1)</definedName>
    <definedName name="P2rng" localSheetId="42">OFFSET(#REF!,0,0,COUNT(#REF!),1)</definedName>
    <definedName name="P2rng" localSheetId="43">OFFSET(#REF!,0,0,COUNT(#REF!),1)</definedName>
    <definedName name="P2rng" localSheetId="44">OFFSET(#REF!,0,0,COUNT(#REF!),1)</definedName>
    <definedName name="P2rng" localSheetId="45">OFFSET(#REF!,0,0,COUNT(#REF!),1)</definedName>
    <definedName name="P2rng" localSheetId="5">OFFSET(#REF!,0,0,COUNT(#REF!),1)</definedName>
    <definedName name="P3_1" localSheetId="10">OFFSET(#REF!,0,0,COUNT(#REF!),1)</definedName>
    <definedName name="P3_1" localSheetId="20">OFFSET(#REF!,0,0,COUNT(#REF!),1)</definedName>
    <definedName name="P3_1" localSheetId="21">OFFSET(#REF!,0,0,COUNT(#REF!),1)</definedName>
    <definedName name="P3_1" localSheetId="3">OFFSET(#REF!,0,0,COUNT(#REF!),1)</definedName>
    <definedName name="P3_1" localSheetId="39">OFFSET(#REF!,0,0,COUNT(#REF!),1)</definedName>
    <definedName name="P3_1" localSheetId="42">OFFSET(#REF!,0,0,COUNT(#REF!),1)</definedName>
    <definedName name="P3_1" localSheetId="43">OFFSET(#REF!,0,0,COUNT(#REF!),1)</definedName>
    <definedName name="P3_1" localSheetId="44">OFFSET(#REF!,0,0,COUNT(#REF!),1)</definedName>
    <definedName name="P3_1" localSheetId="45">OFFSET(#REF!,0,0,COUNT(#REF!),1)</definedName>
    <definedName name="P3_1" localSheetId="5">OFFSET(#REF!,0,0,COUNT(#REF!),1)</definedName>
    <definedName name="P3_2" localSheetId="10">OFFSET(#REF!,0,0,COUNT(#REF!),1)</definedName>
    <definedName name="P3_2" localSheetId="20">OFFSET(#REF!,0,0,COUNT(#REF!),1)</definedName>
    <definedName name="P3_2" localSheetId="21">OFFSET(#REF!,0,0,COUNT(#REF!),1)</definedName>
    <definedName name="P3_2" localSheetId="3">OFFSET(#REF!,0,0,COUNT(#REF!),1)</definedName>
    <definedName name="P3_2" localSheetId="39">OFFSET(#REF!,0,0,COUNT(#REF!),1)</definedName>
    <definedName name="P3_2" localSheetId="42">OFFSET(#REF!,0,0,COUNT(#REF!),1)</definedName>
    <definedName name="P3_2" localSheetId="43">OFFSET(#REF!,0,0,COUNT(#REF!),1)</definedName>
    <definedName name="P3_2" localSheetId="44">OFFSET(#REF!,0,0,COUNT(#REF!),1)</definedName>
    <definedName name="P3_2" localSheetId="45">OFFSET(#REF!,0,0,COUNT(#REF!),1)</definedName>
    <definedName name="P3_2" localSheetId="5">OFFSET(#REF!,0,0,COUNT(#REF!),1)</definedName>
    <definedName name="P3avg" localSheetId="10">OFFSET(#REF!,0,0,COUNT(#REF!),1)</definedName>
    <definedName name="P3avg" localSheetId="20">OFFSET(#REF!,0,0,COUNT(#REF!),1)</definedName>
    <definedName name="P3avg" localSheetId="21">OFFSET(#REF!,0,0,COUNT(#REF!),1)</definedName>
    <definedName name="P3avg" localSheetId="3">OFFSET(#REF!,0,0,COUNT(#REF!),1)</definedName>
    <definedName name="P3avg" localSheetId="39">OFFSET(#REF!,0,0,COUNT(#REF!),1)</definedName>
    <definedName name="P3avg" localSheetId="42">OFFSET(#REF!,0,0,COUNT(#REF!),1)</definedName>
    <definedName name="P3avg" localSheetId="43">OFFSET(#REF!,0,0,COUNT(#REF!),1)</definedName>
    <definedName name="P3avg" localSheetId="44">OFFSET(#REF!,0,0,COUNT(#REF!),1)</definedName>
    <definedName name="P3avg" localSheetId="45">OFFSET(#REF!,0,0,COUNT(#REF!),1)</definedName>
    <definedName name="P3avg" localSheetId="5">OFFSET(#REF!,0,0,COUNT(#REF!),1)</definedName>
    <definedName name="P3min" localSheetId="10">OFFSET(#REF!,0,0,COUNT(#REF!),1)</definedName>
    <definedName name="P3min" localSheetId="20">OFFSET(#REF!,0,0,COUNT(#REF!),1)</definedName>
    <definedName name="P3min" localSheetId="21">OFFSET(#REF!,0,0,COUNT(#REF!),1)</definedName>
    <definedName name="P3min" localSheetId="3">OFFSET(#REF!,0,0,COUNT(#REF!),1)</definedName>
    <definedName name="P3min" localSheetId="39">OFFSET(#REF!,0,0,COUNT(#REF!),1)</definedName>
    <definedName name="P3min" localSheetId="42">OFFSET(#REF!,0,0,COUNT(#REF!),1)</definedName>
    <definedName name="P3min" localSheetId="43">OFFSET(#REF!,0,0,COUNT(#REF!),1)</definedName>
    <definedName name="P3min" localSheetId="44">OFFSET(#REF!,0,0,COUNT(#REF!),1)</definedName>
    <definedName name="P3min" localSheetId="45">OFFSET(#REF!,0,0,COUNT(#REF!),1)</definedName>
    <definedName name="P3min" localSheetId="5">OFFSET(#REF!,0,0,COUNT(#REF!),1)</definedName>
    <definedName name="P3rng" localSheetId="10">OFFSET(#REF!,0,0,COUNT(#REF!),1)</definedName>
    <definedName name="P3rng" localSheetId="20">OFFSET(#REF!,0,0,COUNT(#REF!),1)</definedName>
    <definedName name="P3rng" localSheetId="21">OFFSET(#REF!,0,0,COUNT(#REF!),1)</definedName>
    <definedName name="P3rng" localSheetId="3">OFFSET(#REF!,0,0,COUNT(#REF!),1)</definedName>
    <definedName name="P3rng" localSheetId="39">OFFSET(#REF!,0,0,COUNT(#REF!),1)</definedName>
    <definedName name="P3rng" localSheetId="42">OFFSET(#REF!,0,0,COUNT(#REF!),1)</definedName>
    <definedName name="P3rng" localSheetId="43">OFFSET(#REF!,0,0,COUNT(#REF!),1)</definedName>
    <definedName name="P3rng" localSheetId="44">OFFSET(#REF!,0,0,COUNT(#REF!),1)</definedName>
    <definedName name="P3rng" localSheetId="45">OFFSET(#REF!,0,0,COUNT(#REF!),1)</definedName>
    <definedName name="P3rng" localSheetId="5">OFFSET(#REF!,0,0,COUNT(#REF!),1)</definedName>
    <definedName name="P4_1" localSheetId="10">OFFSET(#REF!,0,0,COUNT(#REF!),1)</definedName>
    <definedName name="P4_1" localSheetId="20">OFFSET(#REF!,0,0,COUNT(#REF!),1)</definedName>
    <definedName name="P4_1" localSheetId="21">OFFSET(#REF!,0,0,COUNT(#REF!),1)</definedName>
    <definedName name="P4_1" localSheetId="3">OFFSET(#REF!,0,0,COUNT(#REF!),1)</definedName>
    <definedName name="P4_1" localSheetId="39">OFFSET(#REF!,0,0,COUNT(#REF!),1)</definedName>
    <definedName name="P4_1" localSheetId="42">OFFSET(#REF!,0,0,COUNT(#REF!),1)</definedName>
    <definedName name="P4_1" localSheetId="43">OFFSET(#REF!,0,0,COUNT(#REF!),1)</definedName>
    <definedName name="P4_1" localSheetId="44">OFFSET(#REF!,0,0,COUNT(#REF!),1)</definedName>
    <definedName name="P4_1" localSheetId="45">OFFSET(#REF!,0,0,COUNT(#REF!),1)</definedName>
    <definedName name="P4_1" localSheetId="5">OFFSET(#REF!,0,0,COUNT(#REF!),1)</definedName>
    <definedName name="P4_2" localSheetId="10">OFFSET(#REF!,0,0,COUNT(#REF!),1)</definedName>
    <definedName name="P4_2" localSheetId="20">OFFSET(#REF!,0,0,COUNT(#REF!),1)</definedName>
    <definedName name="P4_2" localSheetId="21">OFFSET(#REF!,0,0,COUNT(#REF!),1)</definedName>
    <definedName name="P4_2" localSheetId="3">OFFSET(#REF!,0,0,COUNT(#REF!),1)</definedName>
    <definedName name="P4_2" localSheetId="39">OFFSET(#REF!,0,0,COUNT(#REF!),1)</definedName>
    <definedName name="P4_2" localSheetId="42">OFFSET(#REF!,0,0,COUNT(#REF!),1)</definedName>
    <definedName name="P4_2" localSheetId="43">OFFSET(#REF!,0,0,COUNT(#REF!),1)</definedName>
    <definedName name="P4_2" localSheetId="44">OFFSET(#REF!,0,0,COUNT(#REF!),1)</definedName>
    <definedName name="P4_2" localSheetId="45">OFFSET(#REF!,0,0,COUNT(#REF!),1)</definedName>
    <definedName name="P4_2" localSheetId="5">OFFSET(#REF!,0,0,COUNT(#REF!),1)</definedName>
    <definedName name="P4avg" localSheetId="10">OFFSET(#REF!,0,0,COUNT(#REF!),1)</definedName>
    <definedName name="P4avg" localSheetId="20">OFFSET(#REF!,0,0,COUNT(#REF!),1)</definedName>
    <definedName name="P4avg" localSheetId="21">OFFSET(#REF!,0,0,COUNT(#REF!),1)</definedName>
    <definedName name="P4avg" localSheetId="3">OFFSET(#REF!,0,0,COUNT(#REF!),1)</definedName>
    <definedName name="P4avg" localSheetId="39">OFFSET(#REF!,0,0,COUNT(#REF!),1)</definedName>
    <definedName name="P4avg" localSheetId="42">OFFSET(#REF!,0,0,COUNT(#REF!),1)</definedName>
    <definedName name="P4avg" localSheetId="43">OFFSET(#REF!,0,0,COUNT(#REF!),1)</definedName>
    <definedName name="P4avg" localSheetId="44">OFFSET(#REF!,0,0,COUNT(#REF!),1)</definedName>
    <definedName name="P4avg" localSheetId="45">OFFSET(#REF!,0,0,COUNT(#REF!),1)</definedName>
    <definedName name="P4avg" localSheetId="5">OFFSET(#REF!,0,0,COUNT(#REF!),1)</definedName>
    <definedName name="P4min" localSheetId="10">OFFSET(#REF!,0,0,COUNT(#REF!),1)</definedName>
    <definedName name="P4min" localSheetId="20">OFFSET(#REF!,0,0,COUNT(#REF!),1)</definedName>
    <definedName name="P4min" localSheetId="21">OFFSET(#REF!,0,0,COUNT(#REF!),1)</definedName>
    <definedName name="P4min" localSheetId="3">OFFSET(#REF!,0,0,COUNT(#REF!),1)</definedName>
    <definedName name="P4min" localSheetId="39">OFFSET(#REF!,0,0,COUNT(#REF!),1)</definedName>
    <definedName name="P4min" localSheetId="42">OFFSET(#REF!,0,0,COUNT(#REF!),1)</definedName>
    <definedName name="P4min" localSheetId="43">OFFSET(#REF!,0,0,COUNT(#REF!),1)</definedName>
    <definedName name="P4min" localSheetId="44">OFFSET(#REF!,0,0,COUNT(#REF!),1)</definedName>
    <definedName name="P4min" localSheetId="45">OFFSET(#REF!,0,0,COUNT(#REF!),1)</definedName>
    <definedName name="P4min" localSheetId="5">OFFSET(#REF!,0,0,COUNT(#REF!),1)</definedName>
    <definedName name="P4rng" localSheetId="10">OFFSET(#REF!,0,0,COUNT(#REF!),1)</definedName>
    <definedName name="P4rng" localSheetId="20">OFFSET(#REF!,0,0,COUNT(#REF!),1)</definedName>
    <definedName name="P4rng" localSheetId="21">OFFSET(#REF!,0,0,COUNT(#REF!),1)</definedName>
    <definedName name="P4rng" localSheetId="3">OFFSET(#REF!,0,0,COUNT(#REF!),1)</definedName>
    <definedName name="P4rng" localSheetId="39">OFFSET(#REF!,0,0,COUNT(#REF!),1)</definedName>
    <definedName name="P4rng" localSheetId="42">OFFSET(#REF!,0,0,COUNT(#REF!),1)</definedName>
    <definedName name="P4rng" localSheetId="43">OFFSET(#REF!,0,0,COUNT(#REF!),1)</definedName>
    <definedName name="P4rng" localSheetId="44">OFFSET(#REF!,0,0,COUNT(#REF!),1)</definedName>
    <definedName name="P4rng" localSheetId="45">OFFSET(#REF!,0,0,COUNT(#REF!),1)</definedName>
    <definedName name="P4rng" localSheetId="5">OFFSET(#REF!,0,0,COUNT(#REF!),1)</definedName>
    <definedName name="P5_1" localSheetId="10">OFFSET(#REF!,0,0,COUNT(#REF!),1)</definedName>
    <definedName name="P5_1" localSheetId="20">OFFSET(#REF!,0,0,COUNT(#REF!),1)</definedName>
    <definedName name="P5_1" localSheetId="21">OFFSET(#REF!,0,0,COUNT(#REF!),1)</definedName>
    <definedName name="P5_1" localSheetId="3">OFFSET(#REF!,0,0,COUNT(#REF!),1)</definedName>
    <definedName name="P5_1" localSheetId="39">OFFSET(#REF!,0,0,COUNT(#REF!),1)</definedName>
    <definedName name="P5_1" localSheetId="42">OFFSET(#REF!,0,0,COUNT(#REF!),1)</definedName>
    <definedName name="P5_1" localSheetId="43">OFFSET(#REF!,0,0,COUNT(#REF!),1)</definedName>
    <definedName name="P5_1" localSheetId="44">OFFSET(#REF!,0,0,COUNT(#REF!),1)</definedName>
    <definedName name="P5_1" localSheetId="45">OFFSET(#REF!,0,0,COUNT(#REF!),1)</definedName>
    <definedName name="P5_1" localSheetId="5">OFFSET(#REF!,0,0,COUNT(#REF!),1)</definedName>
    <definedName name="P5_2" localSheetId="10">OFFSET(#REF!,0,0,COUNT(#REF!),1)</definedName>
    <definedName name="P5_2" localSheetId="20">OFFSET(#REF!,0,0,COUNT(#REF!),1)</definedName>
    <definedName name="P5_2" localSheetId="21">OFFSET(#REF!,0,0,COUNT(#REF!),1)</definedName>
    <definedName name="P5_2" localSheetId="3">OFFSET(#REF!,0,0,COUNT(#REF!),1)</definedName>
    <definedName name="P5_2" localSheetId="39">OFFSET(#REF!,0,0,COUNT(#REF!),1)</definedName>
    <definedName name="P5_2" localSheetId="42">OFFSET(#REF!,0,0,COUNT(#REF!),1)</definedName>
    <definedName name="P5_2" localSheetId="43">OFFSET(#REF!,0,0,COUNT(#REF!),1)</definedName>
    <definedName name="P5_2" localSheetId="44">OFFSET(#REF!,0,0,COUNT(#REF!),1)</definedName>
    <definedName name="P5_2" localSheetId="45">OFFSET(#REF!,0,0,COUNT(#REF!),1)</definedName>
    <definedName name="P5_2" localSheetId="5">OFFSET(#REF!,0,0,COUNT(#REF!),1)</definedName>
    <definedName name="P5avg" localSheetId="10">OFFSET(#REF!,0,0,COUNT(#REF!),1)</definedName>
    <definedName name="P5avg" localSheetId="20">OFFSET(#REF!,0,0,COUNT(#REF!),1)</definedName>
    <definedName name="P5avg" localSheetId="21">OFFSET(#REF!,0,0,COUNT(#REF!),1)</definedName>
    <definedName name="P5avg" localSheetId="3">OFFSET(#REF!,0,0,COUNT(#REF!),1)</definedName>
    <definedName name="P5avg" localSheetId="39">OFFSET(#REF!,0,0,COUNT(#REF!),1)</definedName>
    <definedName name="P5avg" localSheetId="42">OFFSET(#REF!,0,0,COUNT(#REF!),1)</definedName>
    <definedName name="P5avg" localSheetId="43">OFFSET(#REF!,0,0,COUNT(#REF!),1)</definedName>
    <definedName name="P5avg" localSheetId="44">OFFSET(#REF!,0,0,COUNT(#REF!),1)</definedName>
    <definedName name="P5avg" localSheetId="45">OFFSET(#REF!,0,0,COUNT(#REF!),1)</definedName>
    <definedName name="P5avg" localSheetId="5">OFFSET(#REF!,0,0,COUNT(#REF!),1)</definedName>
    <definedName name="P5min" localSheetId="10">OFFSET(#REF!,0,0,COUNT(#REF!),1)</definedName>
    <definedName name="P5min" localSheetId="20">OFFSET(#REF!,0,0,COUNT(#REF!),1)</definedName>
    <definedName name="P5min" localSheetId="21">OFFSET(#REF!,0,0,COUNT(#REF!),1)</definedName>
    <definedName name="P5min" localSheetId="3">OFFSET(#REF!,0,0,COUNT(#REF!),1)</definedName>
    <definedName name="P5min" localSheetId="39">OFFSET(#REF!,0,0,COUNT(#REF!),1)</definedName>
    <definedName name="P5min" localSheetId="42">OFFSET(#REF!,0,0,COUNT(#REF!),1)</definedName>
    <definedName name="P5min" localSheetId="43">OFFSET(#REF!,0,0,COUNT(#REF!),1)</definedName>
    <definedName name="P5min" localSheetId="44">OFFSET(#REF!,0,0,COUNT(#REF!),1)</definedName>
    <definedName name="P5min" localSheetId="45">OFFSET(#REF!,0,0,COUNT(#REF!),1)</definedName>
    <definedName name="P5min" localSheetId="5">OFFSET(#REF!,0,0,COUNT(#REF!),1)</definedName>
    <definedName name="P5rng" localSheetId="10">OFFSET(#REF!,0,0,COUNT(#REF!),1)</definedName>
    <definedName name="P5rng" localSheetId="20">OFFSET(#REF!,0,0,COUNT(#REF!),1)</definedName>
    <definedName name="P5rng" localSheetId="21">OFFSET(#REF!,0,0,COUNT(#REF!),1)</definedName>
    <definedName name="P5rng" localSheetId="3">OFFSET(#REF!,0,0,COUNT(#REF!),1)</definedName>
    <definedName name="P5rng" localSheetId="39">OFFSET(#REF!,0,0,COUNT(#REF!),1)</definedName>
    <definedName name="P5rng" localSheetId="42">OFFSET(#REF!,0,0,COUNT(#REF!),1)</definedName>
    <definedName name="P5rng" localSheetId="43">OFFSET(#REF!,0,0,COUNT(#REF!),1)</definedName>
    <definedName name="P5rng" localSheetId="44">OFFSET(#REF!,0,0,COUNT(#REF!),1)</definedName>
    <definedName name="P5rng" localSheetId="45">OFFSET(#REF!,0,0,COUNT(#REF!),1)</definedName>
    <definedName name="P5rng" localSheetId="5">OFFSET(#REF!,0,0,COUNT(#REF!),1)</definedName>
    <definedName name="_xlnm.Print_Area" localSheetId="1">'1'!$A$1:$P$132</definedName>
    <definedName name="_xlnm.Print_Area" localSheetId="17">'17'!$A$1:$O$114</definedName>
    <definedName name="_xlnm.Print_Area" localSheetId="18">'18'!$A$1:$O$112</definedName>
    <definedName name="_xlnm.Print_Area" localSheetId="19">'19'!$A$1:$O$114</definedName>
    <definedName name="_xlnm.Print_Area" localSheetId="20">'20'!$A$1:$O$127</definedName>
    <definedName name="_xlnm.Print_Area" localSheetId="22">'22'!$A$1:$O$130</definedName>
    <definedName name="_xlnm.Print_Area" localSheetId="27">'27'!$A$1:$O$115</definedName>
    <definedName name="_xlnm.Print_Area" localSheetId="29">'29'!$A$1:$O$124</definedName>
    <definedName name="_xlnm.Print_Area" localSheetId="30">'30'!$A$1:$O$40</definedName>
    <definedName name="_xlnm.Print_Area" localSheetId="34">'34'!$A$1:$O$148</definedName>
    <definedName name="_xlnm.Print_Area" localSheetId="35">'35'!$A$1:$O$24</definedName>
    <definedName name="_xlnm.Print_Area" localSheetId="37">'37'!$A$1:$O$49</definedName>
    <definedName name="_xlnm.Print_Area" localSheetId="4">'4'!$A$1:$O$46</definedName>
    <definedName name="_xlnm.Print_Area" localSheetId="40">'40'!$A$1:$O$24</definedName>
    <definedName name="_xlnm.Print_Area" localSheetId="42">'42'!$A$1:$O$259</definedName>
    <definedName name="_xlnm.Print_Area" localSheetId="43">'43'!$A$1:$O$259</definedName>
    <definedName name="_xlnm.Print_Area" localSheetId="44">'44'!$A$1:$O$259</definedName>
    <definedName name="_xlnm.Print_Area" localSheetId="45">'45'!$A$1:$O$259</definedName>
    <definedName name="_xlnm.Print_Area" localSheetId="6">'6'!$B$1:$P$45</definedName>
    <definedName name="_xlnm.Print_Area" localSheetId="8">'8'!$B$1:$O$36</definedName>
    <definedName name="_xlnm.Print_Area" localSheetId="9">'9'!$A$1:$O$114</definedName>
    <definedName name="TransChoice" localSheetId="21">OFFSET(#REF!,0,0,COUNTA(#REF!),1)</definedName>
    <definedName name="TransChoice" localSheetId="28">OFFSET(#REF!,0,0,COUNTA(#REF!),1)</definedName>
    <definedName name="US_1" localSheetId="10">OFFSET(#REF!,0,0,COUNT(#REF!),1)</definedName>
    <definedName name="US_1" localSheetId="20">OFFSET(#REF!,0,0,COUNT(#REF!),1)</definedName>
    <definedName name="US_1" localSheetId="21">OFFSET(#REF!,0,0,COUNT(#REF!),1)</definedName>
    <definedName name="US_1" localSheetId="3">OFFSET(#REF!,0,0,COUNT(#REF!),1)</definedName>
    <definedName name="US_1" localSheetId="39">OFFSET(#REF!,0,0,COUNT(#REF!),1)</definedName>
    <definedName name="US_1" localSheetId="42">OFFSET(#REF!,0,0,COUNT(#REF!),1)</definedName>
    <definedName name="US_1" localSheetId="43">OFFSET(#REF!,0,0,COUNT(#REF!),1)</definedName>
    <definedName name="US_1" localSheetId="44">OFFSET(#REF!,0,0,COUNT(#REF!),1)</definedName>
    <definedName name="US_1" localSheetId="45">OFFSET(#REF!,0,0,COUNT(#REF!),1)</definedName>
    <definedName name="US_1" localSheetId="5">OFFSET(#REF!,0,0,COUNT(#REF!),1)</definedName>
    <definedName name="US_2" localSheetId="10">OFFSET(#REF!,0,0,COUNT(#REF!),1)</definedName>
    <definedName name="US_2" localSheetId="20">OFFSET(#REF!,0,0,COUNT(#REF!),1)</definedName>
    <definedName name="US_2" localSheetId="21">OFFSET(#REF!,0,0,COUNT(#REF!),1)</definedName>
    <definedName name="US_2" localSheetId="3">OFFSET(#REF!,0,0,COUNT(#REF!),1)</definedName>
    <definedName name="US_2" localSheetId="39">OFFSET(#REF!,0,0,COUNT(#REF!),1)</definedName>
    <definedName name="US_2" localSheetId="42">OFFSET(#REF!,0,0,COUNT(#REF!),1)</definedName>
    <definedName name="US_2" localSheetId="43">OFFSET(#REF!,0,0,COUNT(#REF!),1)</definedName>
    <definedName name="US_2" localSheetId="44">OFFSET(#REF!,0,0,COUNT(#REF!),1)</definedName>
    <definedName name="US_2" localSheetId="45">OFFSET(#REF!,0,0,COUNT(#REF!),1)</definedName>
    <definedName name="US_2" localSheetId="5">OFFSET(#REF!,0,0,COUNT(#REF!),1)</definedName>
    <definedName name="USavg" localSheetId="10">OFFSET(#REF!,0,0,COUNT(#REF!),1)</definedName>
    <definedName name="USavg" localSheetId="20">OFFSET(#REF!,0,0,COUNT(#REF!),1)</definedName>
    <definedName name="USavg" localSheetId="21">OFFSET(#REF!,0,0,COUNT(#REF!),1)</definedName>
    <definedName name="USavg" localSheetId="3">OFFSET(#REF!,0,0,COUNT(#REF!),1)</definedName>
    <definedName name="USavg" localSheetId="39">OFFSET(#REF!,0,0,COUNT(#REF!),1)</definedName>
    <definedName name="USavg" localSheetId="42">OFFSET(#REF!,0,0,COUNT(#REF!),1)</definedName>
    <definedName name="USavg" localSheetId="43">OFFSET(#REF!,0,0,COUNT(#REF!),1)</definedName>
    <definedName name="USavg" localSheetId="44">OFFSET(#REF!,0,0,COUNT(#REF!),1)</definedName>
    <definedName name="USavg" localSheetId="45">OFFSET(#REF!,0,0,COUNT(#REF!),1)</definedName>
    <definedName name="USavg" localSheetId="5">OFFSET(#REF!,0,0,COUNT(#REF!),1)</definedName>
    <definedName name="USmin" localSheetId="10">OFFSET(#REF!,0,0,COUNT(#REF!),1)</definedName>
    <definedName name="USmin" localSheetId="20">OFFSET(#REF!,0,0,COUNT(#REF!),1)</definedName>
    <definedName name="USmin" localSheetId="21">OFFSET(#REF!,0,0,COUNT(#REF!),1)</definedName>
    <definedName name="USmin" localSheetId="3">OFFSET(#REF!,0,0,COUNT(#REF!),1)</definedName>
    <definedName name="USmin" localSheetId="39">OFFSET(#REF!,0,0,COUNT(#REF!),1)</definedName>
    <definedName name="USmin" localSheetId="42">OFFSET(#REF!,0,0,COUNT(#REF!),1)</definedName>
    <definedName name="USmin" localSheetId="43">OFFSET(#REF!,0,0,COUNT(#REF!),1)</definedName>
    <definedName name="USmin" localSheetId="44">OFFSET(#REF!,0,0,COUNT(#REF!),1)</definedName>
    <definedName name="USmin" localSheetId="45">OFFSET(#REF!,0,0,COUNT(#REF!),1)</definedName>
    <definedName name="USmin" localSheetId="5">OFFSET(#REF!,0,0,COUNT(#REF!),1)</definedName>
    <definedName name="USrng" localSheetId="10">OFFSET(#REF!,0,0,COUNT(#REF!),1)</definedName>
    <definedName name="USrng" localSheetId="20">OFFSET(#REF!,0,0,COUNT(#REF!),1)</definedName>
    <definedName name="USrng" localSheetId="21">OFFSET(#REF!,0,0,COUNT(#REF!),1)</definedName>
    <definedName name="USrng" localSheetId="3">OFFSET(#REF!,0,0,COUNT(#REF!),1)</definedName>
    <definedName name="USrng" localSheetId="39">OFFSET(#REF!,0,0,COUNT(#REF!),1)</definedName>
    <definedName name="USrng" localSheetId="42">OFFSET(#REF!,0,0,COUNT(#REF!),1)</definedName>
    <definedName name="USrng" localSheetId="43">OFFSET(#REF!,0,0,COUNT(#REF!),1)</definedName>
    <definedName name="USrng" localSheetId="44">OFFSET(#REF!,0,0,COUNT(#REF!),1)</definedName>
    <definedName name="USrng" localSheetId="45">OFFSET(#REF!,0,0,COUNT(#REF!),1)</definedName>
    <definedName name="USrng" localSheetId="5">OFFSET(#REF!,0,0,COUNT(#REF!),1)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9" i="131" l="1"/>
  <c r="A259" i="130"/>
  <c r="A259" i="129"/>
  <c r="A259" i="128" l="1"/>
  <c r="AB27" i="127"/>
  <c r="AA27" i="127"/>
  <c r="Z27" i="127"/>
  <c r="Y27" i="127"/>
  <c r="X27" i="127"/>
  <c r="W27" i="127"/>
  <c r="V27" i="127"/>
  <c r="T27" i="127"/>
  <c r="S27" i="127"/>
  <c r="Q27" i="127"/>
  <c r="P27" i="127"/>
  <c r="O27" i="127"/>
  <c r="M27" i="127"/>
  <c r="K27" i="127"/>
  <c r="A35" i="114"/>
  <c r="A33" i="113"/>
  <c r="D25" i="124"/>
  <c r="A127" i="123"/>
  <c r="E25" i="124" l="1"/>
  <c r="C30" i="124"/>
  <c r="C56" i="103" l="1"/>
  <c r="B52" i="92"/>
  <c r="D30" i="124"/>
  <c r="F25" i="124"/>
  <c r="B95" i="78"/>
  <c r="A94" i="73"/>
  <c r="C55" i="92"/>
  <c r="A48" i="127"/>
  <c r="B83" i="69"/>
  <c r="A81" i="80"/>
  <c r="B42" i="87"/>
  <c r="A82" i="120"/>
  <c r="B84" i="70"/>
  <c r="B97" i="75"/>
  <c r="A97" i="84"/>
  <c r="D124" i="123"/>
  <c r="A83" i="72"/>
  <c r="A83" i="71"/>
  <c r="B95" i="77"/>
  <c r="A94" i="74"/>
  <c r="A79" i="105"/>
  <c r="A86" i="68"/>
  <c r="A93" i="82"/>
  <c r="K52" i="92" l="1"/>
  <c r="C52" i="92"/>
  <c r="C53" i="103"/>
  <c r="M53" i="103"/>
  <c r="B53" i="103"/>
  <c r="E30" i="124"/>
  <c r="G25" i="124"/>
  <c r="J56" i="103"/>
  <c r="E48" i="127"/>
  <c r="D48" i="127"/>
  <c r="R39" i="127"/>
  <c r="N39" i="127"/>
  <c r="G48" i="127"/>
  <c r="H48" i="127"/>
  <c r="C48" i="127"/>
  <c r="B48" i="127"/>
  <c r="F48" i="127"/>
  <c r="U39" i="127"/>
  <c r="E124" i="123"/>
  <c r="C54" i="92"/>
  <c r="A67" i="105"/>
  <c r="A81" i="82"/>
  <c r="L30" i="86"/>
  <c r="L29" i="86"/>
  <c r="L28" i="86"/>
  <c r="L35" i="86"/>
  <c r="L31" i="86"/>
  <c r="L32" i="86"/>
  <c r="A71" i="72"/>
  <c r="J52" i="92"/>
  <c r="H28" i="78"/>
  <c r="K55" i="92"/>
  <c r="J55" i="92"/>
  <c r="H36" i="83"/>
  <c r="B94" i="78"/>
  <c r="A93" i="74"/>
  <c r="C53" i="92"/>
  <c r="L41" i="84"/>
  <c r="L39" i="84"/>
  <c r="L31" i="84"/>
  <c r="L40" i="84"/>
  <c r="L42" i="84"/>
  <c r="L36" i="84"/>
  <c r="L30" i="84"/>
  <c r="L34" i="84"/>
  <c r="L32" i="84"/>
  <c r="L28" i="84"/>
  <c r="L37" i="84"/>
  <c r="L35" i="84"/>
  <c r="L44" i="84"/>
  <c r="M29" i="77"/>
  <c r="M30" i="77"/>
  <c r="L27" i="73"/>
  <c r="L28" i="73"/>
  <c r="L26" i="73"/>
  <c r="L27" i="110"/>
  <c r="L32" i="110"/>
  <c r="L31" i="110"/>
  <c r="L28" i="110"/>
  <c r="L29" i="110"/>
  <c r="L30" i="110"/>
  <c r="L33" i="110"/>
  <c r="A85" i="84"/>
  <c r="A74" i="68"/>
  <c r="B85" i="75"/>
  <c r="H30" i="70"/>
  <c r="B83" i="70"/>
  <c r="B96" i="75"/>
  <c r="A93" i="73"/>
  <c r="C54" i="103"/>
  <c r="L28" i="71"/>
  <c r="L27" i="71"/>
  <c r="L26" i="71"/>
  <c r="L29" i="71"/>
  <c r="L30" i="111"/>
  <c r="L31" i="111"/>
  <c r="L29" i="111"/>
  <c r="L28" i="111"/>
  <c r="B72" i="70"/>
  <c r="B71" i="69"/>
  <c r="G29" i="72"/>
  <c r="G33" i="84"/>
  <c r="A85" i="68"/>
  <c r="G29" i="84"/>
  <c r="B82" i="69"/>
  <c r="L56" i="103"/>
  <c r="M56" i="103"/>
  <c r="M26" i="78"/>
  <c r="M29" i="78"/>
  <c r="M30" i="78"/>
  <c r="L28" i="72"/>
  <c r="L27" i="72"/>
  <c r="L27" i="82"/>
  <c r="L26" i="82"/>
  <c r="G34" i="86"/>
  <c r="L28" i="120"/>
  <c r="L27" i="120"/>
  <c r="L26" i="120"/>
  <c r="L30" i="68"/>
  <c r="L27" i="68"/>
  <c r="L34" i="68"/>
  <c r="L26" i="68"/>
  <c r="L32" i="68"/>
  <c r="L31" i="68"/>
  <c r="L26" i="74"/>
  <c r="L28" i="74"/>
  <c r="L30" i="74"/>
  <c r="L29" i="74"/>
  <c r="A70" i="120"/>
  <c r="A82" i="74"/>
  <c r="H30" i="69"/>
  <c r="G29" i="120"/>
  <c r="G30" i="71"/>
  <c r="B94" i="77"/>
  <c r="A82" i="71"/>
  <c r="A80" i="80"/>
  <c r="G38" i="84"/>
  <c r="A81" i="120"/>
  <c r="G33" i="86"/>
  <c r="M29" i="70"/>
  <c r="C55" i="103"/>
  <c r="B83" i="78"/>
  <c r="A82" i="73"/>
  <c r="H27" i="78"/>
  <c r="A96" i="84"/>
  <c r="A82" i="72"/>
  <c r="G29" i="68"/>
  <c r="G28" i="68" s="1"/>
  <c r="H28" i="77"/>
  <c r="H35" i="83"/>
  <c r="G28" i="80"/>
  <c r="L26" i="105"/>
  <c r="L27" i="105"/>
  <c r="A47" i="127"/>
  <c r="B83" i="77"/>
  <c r="A71" i="71"/>
  <c r="A69" i="80"/>
  <c r="E33" i="114"/>
  <c r="A78" i="105"/>
  <c r="A92" i="82"/>
  <c r="H27" i="77"/>
  <c r="L53" i="103" l="1"/>
  <c r="J53" i="103"/>
  <c r="F30" i="124"/>
  <c r="H25" i="124"/>
  <c r="E47" i="127"/>
  <c r="H47" i="127"/>
  <c r="F47" i="127"/>
  <c r="G47" i="127"/>
  <c r="C47" i="127"/>
  <c r="B47" i="127"/>
  <c r="D47" i="127"/>
  <c r="R38" i="127"/>
  <c r="E31" i="113"/>
  <c r="J54" i="103"/>
  <c r="G30" i="69"/>
  <c r="K31" i="86"/>
  <c r="K30" i="86"/>
  <c r="K29" i="86"/>
  <c r="K28" i="86"/>
  <c r="K32" i="86"/>
  <c r="K27" i="86"/>
  <c r="K35" i="86"/>
  <c r="L29" i="70"/>
  <c r="L28" i="70"/>
  <c r="L27" i="70"/>
  <c r="L32" i="70"/>
  <c r="K27" i="80"/>
  <c r="K26" i="80"/>
  <c r="A95" i="84"/>
  <c r="A62" i="68"/>
  <c r="A69" i="82"/>
  <c r="L55" i="103"/>
  <c r="M55" i="103"/>
  <c r="F29" i="68"/>
  <c r="L29" i="68" s="1"/>
  <c r="G27" i="78"/>
  <c r="M27" i="78" s="1"/>
  <c r="F30" i="71"/>
  <c r="O63" i="117"/>
  <c r="B70" i="69"/>
  <c r="A80" i="82"/>
  <c r="F28" i="80"/>
  <c r="L30" i="77"/>
  <c r="L26" i="77"/>
  <c r="L29" i="77"/>
  <c r="A77" i="105"/>
  <c r="A81" i="72"/>
  <c r="A58" i="120"/>
  <c r="B59" i="69"/>
  <c r="A57" i="80"/>
  <c r="M27" i="69"/>
  <c r="L30" i="71"/>
  <c r="F31" i="113"/>
  <c r="F29" i="120"/>
  <c r="M32" i="70"/>
  <c r="L54" i="103"/>
  <c r="M54" i="103"/>
  <c r="G28" i="77"/>
  <c r="M28" i="77" s="1"/>
  <c r="F33" i="84"/>
  <c r="L33" i="84" s="1"/>
  <c r="U38" i="127"/>
  <c r="K28" i="72"/>
  <c r="K26" i="72"/>
  <c r="K27" i="72"/>
  <c r="K28" i="110"/>
  <c r="K33" i="110"/>
  <c r="K32" i="110"/>
  <c r="K29" i="110"/>
  <c r="K31" i="110"/>
  <c r="K27" i="110"/>
  <c r="K30" i="110"/>
  <c r="D122" i="123"/>
  <c r="A55" i="105"/>
  <c r="A59" i="71"/>
  <c r="A59" i="72"/>
  <c r="L32" i="111"/>
  <c r="M27" i="70"/>
  <c r="M26" i="70"/>
  <c r="F29" i="84"/>
  <c r="L29" i="84" s="1"/>
  <c r="F34" i="86"/>
  <c r="L34" i="86" s="1"/>
  <c r="D33" i="114"/>
  <c r="K28" i="120"/>
  <c r="K27" i="105"/>
  <c r="K26" i="105"/>
  <c r="K28" i="74"/>
  <c r="K27" i="74"/>
  <c r="K26" i="74"/>
  <c r="K30" i="74"/>
  <c r="B93" i="77"/>
  <c r="A81" i="71"/>
  <c r="A92" i="74"/>
  <c r="M28" i="69"/>
  <c r="B60" i="70"/>
  <c r="B73" i="75"/>
  <c r="J55" i="103"/>
  <c r="L29" i="120"/>
  <c r="F29" i="72"/>
  <c r="L28" i="82"/>
  <c r="L29" i="82" s="1"/>
  <c r="G27" i="77"/>
  <c r="C49" i="92"/>
  <c r="E123" i="123"/>
  <c r="D123" i="123"/>
  <c r="F33" i="86"/>
  <c r="L33" i="86" s="1"/>
  <c r="C51" i="92"/>
  <c r="B82" i="77"/>
  <c r="A81" i="74"/>
  <c r="A84" i="84"/>
  <c r="B82" i="78"/>
  <c r="A81" i="73"/>
  <c r="A45" i="127"/>
  <c r="H34" i="83"/>
  <c r="K27" i="82"/>
  <c r="K31" i="111"/>
  <c r="K30" i="111"/>
  <c r="B93" i="78"/>
  <c r="A91" i="82"/>
  <c r="A73" i="84"/>
  <c r="C50" i="92"/>
  <c r="L35" i="68"/>
  <c r="L33" i="68"/>
  <c r="C50" i="103"/>
  <c r="K53" i="92"/>
  <c r="J53" i="92"/>
  <c r="C52" i="103"/>
  <c r="K54" i="92"/>
  <c r="J54" i="92"/>
  <c r="A69" i="120"/>
  <c r="A73" i="68"/>
  <c r="B71" i="70"/>
  <c r="B84" i="75"/>
  <c r="A66" i="105"/>
  <c r="A70" i="71"/>
  <c r="A68" i="80"/>
  <c r="N38" i="127"/>
  <c r="K28" i="73"/>
  <c r="K26" i="73"/>
  <c r="B82" i="70"/>
  <c r="A92" i="73"/>
  <c r="A70" i="73"/>
  <c r="G30" i="70"/>
  <c r="M30" i="70" s="1"/>
  <c r="L28" i="105"/>
  <c r="M28" i="70"/>
  <c r="L26" i="72"/>
  <c r="C48" i="92"/>
  <c r="B48" i="92"/>
  <c r="C51" i="103"/>
  <c r="L27" i="74"/>
  <c r="A70" i="72"/>
  <c r="L26" i="80"/>
  <c r="L34" i="110"/>
  <c r="M26" i="69"/>
  <c r="D112" i="123"/>
  <c r="E112" i="123"/>
  <c r="G43" i="84"/>
  <c r="L29" i="73"/>
  <c r="L30" i="78"/>
  <c r="K27" i="68"/>
  <c r="K34" i="68"/>
  <c r="K29" i="71"/>
  <c r="K28" i="71"/>
  <c r="K26" i="71"/>
  <c r="A46" i="127"/>
  <c r="A80" i="120"/>
  <c r="A84" i="68"/>
  <c r="B95" i="75"/>
  <c r="B71" i="77"/>
  <c r="A70" i="74"/>
  <c r="D111" i="123"/>
  <c r="M29" i="69"/>
  <c r="L27" i="80"/>
  <c r="K40" i="84"/>
  <c r="K39" i="84"/>
  <c r="K41" i="84"/>
  <c r="B81" i="69"/>
  <c r="A79" i="80"/>
  <c r="B71" i="78"/>
  <c r="C49" i="103"/>
  <c r="B49" i="103"/>
  <c r="G28" i="78"/>
  <c r="F38" i="84"/>
  <c r="M26" i="77"/>
  <c r="L27" i="86"/>
  <c r="G30" i="124" l="1"/>
  <c r="I25" i="124"/>
  <c r="H46" i="127"/>
  <c r="F46" i="127"/>
  <c r="D46" i="127"/>
  <c r="G46" i="127"/>
  <c r="E46" i="127"/>
  <c r="C46" i="127"/>
  <c r="B46" i="127"/>
  <c r="R37" i="127"/>
  <c r="N37" i="127"/>
  <c r="L26" i="70"/>
  <c r="F28" i="68"/>
  <c r="L28" i="68" s="1"/>
  <c r="K28" i="80"/>
  <c r="U37" i="127"/>
  <c r="E111" i="123"/>
  <c r="C33" i="114"/>
  <c r="F30" i="69"/>
  <c r="A68" i="120"/>
  <c r="B69" i="69"/>
  <c r="A67" i="80"/>
  <c r="M52" i="103"/>
  <c r="L52" i="103"/>
  <c r="M50" i="103"/>
  <c r="L50" i="103"/>
  <c r="A76" i="105"/>
  <c r="A90" i="82"/>
  <c r="J28" i="105"/>
  <c r="J27" i="105"/>
  <c r="J26" i="105"/>
  <c r="K30" i="78"/>
  <c r="K29" i="78"/>
  <c r="K26" i="78"/>
  <c r="J26" i="72"/>
  <c r="J27" i="72"/>
  <c r="J28" i="72"/>
  <c r="K51" i="92"/>
  <c r="J51" i="92"/>
  <c r="K49" i="92"/>
  <c r="J49" i="92"/>
  <c r="E29" i="72"/>
  <c r="K29" i="72" s="1"/>
  <c r="K30" i="72" s="1"/>
  <c r="E28" i="80"/>
  <c r="E34" i="86"/>
  <c r="K34" i="86" s="1"/>
  <c r="E33" i="84"/>
  <c r="K33" i="84" s="1"/>
  <c r="B59" i="70"/>
  <c r="A69" i="73"/>
  <c r="B70" i="77"/>
  <c r="A61" i="68"/>
  <c r="A57" i="120"/>
  <c r="B58" i="69"/>
  <c r="F28" i="78"/>
  <c r="L28" i="78" s="1"/>
  <c r="L28" i="80"/>
  <c r="A46" i="120"/>
  <c r="B81" i="77"/>
  <c r="B70" i="70"/>
  <c r="A69" i="72"/>
  <c r="C48" i="103"/>
  <c r="K29" i="111"/>
  <c r="B92" i="77"/>
  <c r="C46" i="92"/>
  <c r="J26" i="80"/>
  <c r="M28" i="78"/>
  <c r="M31" i="78" s="1"/>
  <c r="M31" i="70"/>
  <c r="E122" i="123"/>
  <c r="D100" i="123"/>
  <c r="E100" i="123"/>
  <c r="E29" i="84"/>
  <c r="K29" i="84" s="1"/>
  <c r="A56" i="80"/>
  <c r="A61" i="84"/>
  <c r="A43" i="105"/>
  <c r="B61" i="75"/>
  <c r="A58" i="74"/>
  <c r="A83" i="84"/>
  <c r="A69" i="71"/>
  <c r="J52" i="103"/>
  <c r="A94" i="84"/>
  <c r="A44" i="127"/>
  <c r="H33" i="83"/>
  <c r="J27" i="120"/>
  <c r="J26" i="120"/>
  <c r="J28" i="120"/>
  <c r="J28" i="73"/>
  <c r="J26" i="73"/>
  <c r="J27" i="73"/>
  <c r="K36" i="84"/>
  <c r="K33" i="68"/>
  <c r="E29" i="120"/>
  <c r="L26" i="78"/>
  <c r="D31" i="113"/>
  <c r="F27" i="78"/>
  <c r="L27" i="78" s="1"/>
  <c r="B59" i="78"/>
  <c r="A57" i="82"/>
  <c r="A65" i="105"/>
  <c r="A79" i="82"/>
  <c r="C45" i="92"/>
  <c r="B92" i="78"/>
  <c r="C47" i="103"/>
  <c r="J28" i="71"/>
  <c r="J27" i="71"/>
  <c r="J26" i="71"/>
  <c r="J28" i="111"/>
  <c r="J31" i="111"/>
  <c r="J30" i="111"/>
  <c r="F27" i="77"/>
  <c r="L29" i="78"/>
  <c r="J49" i="103"/>
  <c r="A72" i="84"/>
  <c r="A58" i="72"/>
  <c r="K28" i="84"/>
  <c r="E38" i="84"/>
  <c r="A54" i="105"/>
  <c r="A69" i="74"/>
  <c r="K48" i="92"/>
  <c r="J48" i="92"/>
  <c r="B48" i="70"/>
  <c r="A47" i="72"/>
  <c r="A58" i="73"/>
  <c r="M27" i="77"/>
  <c r="M31" i="77" s="1"/>
  <c r="K42" i="84"/>
  <c r="K35" i="68"/>
  <c r="A83" i="68"/>
  <c r="A91" i="73"/>
  <c r="J35" i="84"/>
  <c r="J41" i="84"/>
  <c r="J32" i="84"/>
  <c r="J39" i="84"/>
  <c r="J40" i="84"/>
  <c r="J36" i="84"/>
  <c r="J30" i="84"/>
  <c r="J37" i="84"/>
  <c r="J31" i="84"/>
  <c r="K29" i="69"/>
  <c r="K27" i="69"/>
  <c r="K26" i="69"/>
  <c r="J29" i="110"/>
  <c r="J33" i="110"/>
  <c r="J31" i="110"/>
  <c r="J28" i="110"/>
  <c r="L29" i="69"/>
  <c r="C44" i="92"/>
  <c r="B44" i="92"/>
  <c r="F33" i="114"/>
  <c r="E33" i="86"/>
  <c r="B70" i="78"/>
  <c r="A68" i="82"/>
  <c r="E30" i="71"/>
  <c r="K31" i="84"/>
  <c r="M51" i="103"/>
  <c r="L51" i="103"/>
  <c r="A47" i="71"/>
  <c r="B81" i="78"/>
  <c r="A80" i="73"/>
  <c r="C46" i="103"/>
  <c r="K44" i="84"/>
  <c r="K26" i="68"/>
  <c r="B80" i="69"/>
  <c r="B94" i="75"/>
  <c r="A91" i="74"/>
  <c r="K29" i="77"/>
  <c r="K29" i="70"/>
  <c r="O51" i="117"/>
  <c r="K30" i="84"/>
  <c r="K28" i="82"/>
  <c r="K26" i="120"/>
  <c r="F28" i="77"/>
  <c r="L27" i="69"/>
  <c r="K26" i="82"/>
  <c r="F30" i="70"/>
  <c r="L26" i="69"/>
  <c r="M49" i="103"/>
  <c r="L49" i="103"/>
  <c r="O62" i="117"/>
  <c r="A58" i="71"/>
  <c r="B72" i="75"/>
  <c r="K37" i="84"/>
  <c r="M30" i="69"/>
  <c r="K35" i="84"/>
  <c r="J51" i="103"/>
  <c r="A50" i="68"/>
  <c r="A80" i="74"/>
  <c r="C47" i="92"/>
  <c r="J50" i="103"/>
  <c r="F43" i="84"/>
  <c r="L43" i="84" s="1"/>
  <c r="K29" i="74"/>
  <c r="B81" i="70"/>
  <c r="A78" i="80"/>
  <c r="J31" i="86"/>
  <c r="J29" i="86"/>
  <c r="J35" i="86"/>
  <c r="J27" i="86"/>
  <c r="J28" i="86"/>
  <c r="K28" i="105"/>
  <c r="K27" i="120"/>
  <c r="B45" i="103"/>
  <c r="C45" i="103"/>
  <c r="K34" i="84"/>
  <c r="K27" i="71"/>
  <c r="K30" i="71" s="1"/>
  <c r="K32" i="84"/>
  <c r="E29" i="68"/>
  <c r="L38" i="84"/>
  <c r="B59" i="77"/>
  <c r="B47" i="69"/>
  <c r="A45" i="80"/>
  <c r="J100" i="36"/>
  <c r="K100" i="36"/>
  <c r="A72" i="68"/>
  <c r="B83" i="75"/>
  <c r="K34" i="110"/>
  <c r="K50" i="92"/>
  <c r="J50" i="92"/>
  <c r="A79" i="120"/>
  <c r="A80" i="71"/>
  <c r="A80" i="72"/>
  <c r="J27" i="68"/>
  <c r="J29" i="74"/>
  <c r="K28" i="111"/>
  <c r="K32" i="68"/>
  <c r="L28" i="69"/>
  <c r="L29" i="72"/>
  <c r="L30" i="72" s="1"/>
  <c r="K31" i="68"/>
  <c r="K27" i="73"/>
  <c r="K29" i="73" s="1"/>
  <c r="K30" i="68"/>
  <c r="K32" i="111" l="1"/>
  <c r="H30" i="124"/>
  <c r="J25" i="124"/>
  <c r="C45" i="127"/>
  <c r="F45" i="127"/>
  <c r="D45" i="127"/>
  <c r="G45" i="127"/>
  <c r="B45" i="127"/>
  <c r="E45" i="127"/>
  <c r="H45" i="127"/>
  <c r="E30" i="70"/>
  <c r="K30" i="70" s="1"/>
  <c r="R36" i="127"/>
  <c r="N36" i="127"/>
  <c r="O61" i="117"/>
  <c r="C31" i="113"/>
  <c r="E43" i="84"/>
  <c r="K43" i="84" s="1"/>
  <c r="J47" i="103"/>
  <c r="J48" i="103"/>
  <c r="J46" i="103"/>
  <c r="D33" i="86"/>
  <c r="J33" i="86" s="1"/>
  <c r="L30" i="69"/>
  <c r="B80" i="78"/>
  <c r="A79" i="74"/>
  <c r="J34" i="68"/>
  <c r="A42" i="105"/>
  <c r="A49" i="68"/>
  <c r="A46" i="72"/>
  <c r="J45" i="92"/>
  <c r="K45" i="92"/>
  <c r="A71" i="84"/>
  <c r="B58" i="70"/>
  <c r="B71" i="75"/>
  <c r="B49" i="75"/>
  <c r="J30" i="77"/>
  <c r="J26" i="77"/>
  <c r="J29" i="77"/>
  <c r="D28" i="80"/>
  <c r="A79" i="72"/>
  <c r="L48" i="103"/>
  <c r="M48" i="103"/>
  <c r="D34" i="86"/>
  <c r="J34" i="86" s="1"/>
  <c r="J28" i="82"/>
  <c r="E99" i="123"/>
  <c r="D99" i="123"/>
  <c r="J32" i="110"/>
  <c r="C43" i="92"/>
  <c r="D121" i="123"/>
  <c r="E121" i="123"/>
  <c r="B69" i="70"/>
  <c r="A78" i="82"/>
  <c r="A60" i="68"/>
  <c r="A57" i="71"/>
  <c r="K38" i="84"/>
  <c r="J29" i="120"/>
  <c r="I33" i="68"/>
  <c r="I32" i="68"/>
  <c r="I31" i="68"/>
  <c r="I30" i="68"/>
  <c r="I27" i="68"/>
  <c r="I34" i="68"/>
  <c r="I26" i="68"/>
  <c r="J99" i="36"/>
  <c r="K99" i="36"/>
  <c r="J28" i="84"/>
  <c r="J27" i="110"/>
  <c r="A79" i="71"/>
  <c r="A77" i="80"/>
  <c r="J32" i="86"/>
  <c r="J47" i="92"/>
  <c r="K47" i="92"/>
  <c r="K29" i="120"/>
  <c r="J45" i="103"/>
  <c r="J88" i="36"/>
  <c r="K88" i="36"/>
  <c r="K26" i="77"/>
  <c r="D38" i="84"/>
  <c r="C44" i="103"/>
  <c r="A82" i="84"/>
  <c r="A66" i="80"/>
  <c r="J26" i="82"/>
  <c r="A56" i="120"/>
  <c r="B57" i="69"/>
  <c r="A57" i="72"/>
  <c r="B47" i="77"/>
  <c r="B33" i="114"/>
  <c r="D29" i="120"/>
  <c r="A43" i="127"/>
  <c r="H32" i="83"/>
  <c r="I29" i="71"/>
  <c r="I28" i="71"/>
  <c r="I27" i="71"/>
  <c r="I26" i="71"/>
  <c r="I30" i="74"/>
  <c r="I29" i="74"/>
  <c r="I28" i="74"/>
  <c r="I26" i="74"/>
  <c r="I27" i="74"/>
  <c r="A93" i="84"/>
  <c r="A82" i="68"/>
  <c r="B93" i="75"/>
  <c r="L30" i="70"/>
  <c r="L31" i="70" s="1"/>
  <c r="J42" i="84"/>
  <c r="J29" i="73"/>
  <c r="D29" i="68"/>
  <c r="J29" i="68" s="1"/>
  <c r="J30" i="68"/>
  <c r="M45" i="103"/>
  <c r="L45" i="103"/>
  <c r="K29" i="82"/>
  <c r="J27" i="82"/>
  <c r="A64" i="105"/>
  <c r="A71" i="68"/>
  <c r="B82" i="75"/>
  <c r="O39" i="117"/>
  <c r="B58" i="77"/>
  <c r="B60" i="75"/>
  <c r="A57" i="74"/>
  <c r="J30" i="86"/>
  <c r="B47" i="78"/>
  <c r="A46" i="74"/>
  <c r="K27" i="70"/>
  <c r="J26" i="69"/>
  <c r="J29" i="69"/>
  <c r="J27" i="69"/>
  <c r="J28" i="69"/>
  <c r="D25" i="104"/>
  <c r="J33" i="68"/>
  <c r="K26" i="70"/>
  <c r="B40" i="92"/>
  <c r="C40" i="92"/>
  <c r="B79" i="69"/>
  <c r="J27" i="80"/>
  <c r="J28" i="80" s="1"/>
  <c r="C42" i="92"/>
  <c r="J31" i="68"/>
  <c r="E28" i="77"/>
  <c r="K28" i="77" s="1"/>
  <c r="C41" i="92"/>
  <c r="J28" i="74"/>
  <c r="J27" i="74"/>
  <c r="D29" i="84"/>
  <c r="J29" i="84" s="1"/>
  <c r="A67" i="120"/>
  <c r="B68" i="69"/>
  <c r="B58" i="78"/>
  <c r="A56" i="82"/>
  <c r="K28" i="70"/>
  <c r="A53" i="105"/>
  <c r="I44" i="84"/>
  <c r="I36" i="84"/>
  <c r="I28" i="84"/>
  <c r="I42" i="84"/>
  <c r="I34" i="84"/>
  <c r="I37" i="84"/>
  <c r="I31" i="84"/>
  <c r="I32" i="84"/>
  <c r="I41" i="84"/>
  <c r="I40" i="84"/>
  <c r="I35" i="84"/>
  <c r="J26" i="70"/>
  <c r="J29" i="70"/>
  <c r="J27" i="70"/>
  <c r="J28" i="70"/>
  <c r="I30" i="110"/>
  <c r="I27" i="110"/>
  <c r="I31" i="110"/>
  <c r="I33" i="110"/>
  <c r="I29" i="110"/>
  <c r="I32" i="110"/>
  <c r="I28" i="110"/>
  <c r="K32" i="70"/>
  <c r="C41" i="103"/>
  <c r="B41" i="103"/>
  <c r="A78" i="120"/>
  <c r="K29" i="68"/>
  <c r="D29" i="72"/>
  <c r="J29" i="72" s="1"/>
  <c r="J30" i="72" s="1"/>
  <c r="J29" i="71"/>
  <c r="J30" i="71" s="1"/>
  <c r="U36" i="127"/>
  <c r="C42" i="103"/>
  <c r="M46" i="103"/>
  <c r="L46" i="103"/>
  <c r="D110" i="123"/>
  <c r="E110" i="123"/>
  <c r="D33" i="84"/>
  <c r="J33" i="84" s="1"/>
  <c r="B80" i="77"/>
  <c r="A68" i="72"/>
  <c r="A60" i="84"/>
  <c r="B46" i="69"/>
  <c r="B69" i="77"/>
  <c r="A55" i="80"/>
  <c r="A68" i="74"/>
  <c r="A46" i="73"/>
  <c r="J26" i="78"/>
  <c r="J30" i="78"/>
  <c r="J29" i="78"/>
  <c r="I27" i="72"/>
  <c r="I28" i="72"/>
  <c r="I26" i="72"/>
  <c r="I27" i="73"/>
  <c r="I26" i="73"/>
  <c r="I28" i="73"/>
  <c r="O50" i="117"/>
  <c r="J44" i="84"/>
  <c r="A75" i="105"/>
  <c r="A90" i="74"/>
  <c r="L28" i="77"/>
  <c r="K30" i="77"/>
  <c r="E27" i="77"/>
  <c r="K27" i="77" s="1"/>
  <c r="E30" i="69"/>
  <c r="A79" i="73"/>
  <c r="A45" i="120"/>
  <c r="B47" i="70"/>
  <c r="A57" i="73"/>
  <c r="J26" i="74"/>
  <c r="M47" i="103"/>
  <c r="L47" i="103"/>
  <c r="B69" i="78"/>
  <c r="A67" i="82"/>
  <c r="D88" i="123"/>
  <c r="E88" i="123"/>
  <c r="A45" i="82"/>
  <c r="J35" i="68"/>
  <c r="L31" i="78"/>
  <c r="K33" i="86"/>
  <c r="I32" i="86"/>
  <c r="I30" i="86"/>
  <c r="I28" i="86"/>
  <c r="I27" i="86"/>
  <c r="I29" i="86"/>
  <c r="I35" i="86"/>
  <c r="I28" i="120"/>
  <c r="I26" i="120"/>
  <c r="I27" i="120"/>
  <c r="I26" i="80"/>
  <c r="I30" i="111"/>
  <c r="I29" i="111"/>
  <c r="I31" i="111"/>
  <c r="I28" i="111"/>
  <c r="K28" i="69"/>
  <c r="K30" i="69" s="1"/>
  <c r="J30" i="74"/>
  <c r="J46" i="92"/>
  <c r="K46" i="92"/>
  <c r="B91" i="77"/>
  <c r="B91" i="78"/>
  <c r="A89" i="82"/>
  <c r="J32" i="68"/>
  <c r="J34" i="84"/>
  <c r="E27" i="78"/>
  <c r="C43" i="103"/>
  <c r="J44" i="92"/>
  <c r="K44" i="92"/>
  <c r="A68" i="71"/>
  <c r="E28" i="68"/>
  <c r="A46" i="71"/>
  <c r="A44" i="80"/>
  <c r="L27" i="77"/>
  <c r="D30" i="71"/>
  <c r="A68" i="73"/>
  <c r="J26" i="68"/>
  <c r="I28" i="105"/>
  <c r="I27" i="105"/>
  <c r="I26" i="105"/>
  <c r="I27" i="82"/>
  <c r="I28" i="82"/>
  <c r="I26" i="82"/>
  <c r="B80" i="70"/>
  <c r="A90" i="73"/>
  <c r="J30" i="110"/>
  <c r="E28" i="78"/>
  <c r="J29" i="111"/>
  <c r="J32" i="111" s="1"/>
  <c r="H44" i="127" l="1"/>
  <c r="I30" i="124"/>
  <c r="K25" i="124"/>
  <c r="D44" i="127"/>
  <c r="G44" i="127"/>
  <c r="F44" i="127"/>
  <c r="E44" i="127"/>
  <c r="C44" i="127"/>
  <c r="B44" i="127"/>
  <c r="R35" i="127"/>
  <c r="L31" i="77"/>
  <c r="D28" i="78"/>
  <c r="J28" i="78" s="1"/>
  <c r="C28" i="80"/>
  <c r="D43" i="84"/>
  <c r="J43" i="84" s="1"/>
  <c r="D28" i="77"/>
  <c r="J28" i="77" s="1"/>
  <c r="C30" i="104"/>
  <c r="J43" i="103"/>
  <c r="C38" i="84"/>
  <c r="I38" i="84" s="1"/>
  <c r="C29" i="84"/>
  <c r="I29" i="84" s="1"/>
  <c r="I29" i="73"/>
  <c r="J44" i="103"/>
  <c r="J42" i="103"/>
  <c r="I34" i="110"/>
  <c r="I29" i="82"/>
  <c r="I29" i="120"/>
  <c r="A43" i="80"/>
  <c r="K28" i="68"/>
  <c r="B57" i="77"/>
  <c r="A45" i="71"/>
  <c r="A59" i="84"/>
  <c r="B59" i="75"/>
  <c r="A56" i="74"/>
  <c r="A66" i="120"/>
  <c r="B68" i="70"/>
  <c r="B81" i="75"/>
  <c r="B45" i="69"/>
  <c r="D109" i="123"/>
  <c r="E109" i="123"/>
  <c r="M42" i="103"/>
  <c r="L42" i="103"/>
  <c r="D30" i="70"/>
  <c r="J30" i="70" s="1"/>
  <c r="J31" i="70" s="1"/>
  <c r="D98" i="123"/>
  <c r="E98" i="123"/>
  <c r="E25" i="104"/>
  <c r="A45" i="73"/>
  <c r="C30" i="71"/>
  <c r="A78" i="72"/>
  <c r="C38" i="103"/>
  <c r="B57" i="70"/>
  <c r="C37" i="103"/>
  <c r="B37" i="103"/>
  <c r="A81" i="84"/>
  <c r="A67" i="71"/>
  <c r="A65" i="80"/>
  <c r="A48" i="68"/>
  <c r="I30" i="71"/>
  <c r="M43" i="103"/>
  <c r="L43" i="103"/>
  <c r="C29" i="72"/>
  <c r="I29" i="72" s="1"/>
  <c r="I30" i="72" s="1"/>
  <c r="L41" i="103"/>
  <c r="M41" i="103"/>
  <c r="C39" i="92"/>
  <c r="K40" i="92"/>
  <c r="J40" i="92"/>
  <c r="B90" i="77"/>
  <c r="A88" i="82"/>
  <c r="C29" i="68"/>
  <c r="I29" i="68" s="1"/>
  <c r="C38" i="92"/>
  <c r="B68" i="77"/>
  <c r="A67" i="74"/>
  <c r="J30" i="69"/>
  <c r="D27" i="78"/>
  <c r="J27" i="78" s="1"/>
  <c r="K27" i="78"/>
  <c r="J41" i="103"/>
  <c r="C33" i="84"/>
  <c r="C40" i="103"/>
  <c r="J29" i="82"/>
  <c r="K31" i="77"/>
  <c r="A81" i="68"/>
  <c r="A89" i="74"/>
  <c r="C39" i="103"/>
  <c r="B70" i="75"/>
  <c r="K41" i="92"/>
  <c r="J41" i="92"/>
  <c r="B48" i="75"/>
  <c r="J98" i="36"/>
  <c r="K98" i="36"/>
  <c r="B90" i="78"/>
  <c r="A89" i="73"/>
  <c r="B68" i="78"/>
  <c r="A66" i="82"/>
  <c r="D28" i="68"/>
  <c r="B79" i="77"/>
  <c r="I30" i="84"/>
  <c r="K42" i="92"/>
  <c r="J42" i="92"/>
  <c r="K31" i="70"/>
  <c r="B46" i="77"/>
  <c r="O38" i="117"/>
  <c r="A92" i="84"/>
  <c r="B78" i="69"/>
  <c r="B92" i="75"/>
  <c r="K43" i="92"/>
  <c r="J43" i="92"/>
  <c r="D27" i="77"/>
  <c r="J27" i="77" s="1"/>
  <c r="A59" i="68"/>
  <c r="A67" i="73"/>
  <c r="I32" i="111"/>
  <c r="B79" i="78"/>
  <c r="A78" i="73"/>
  <c r="B31" i="113"/>
  <c r="O60" i="117"/>
  <c r="B46" i="78"/>
  <c r="U35" i="127"/>
  <c r="A42" i="127"/>
  <c r="H31" i="83"/>
  <c r="M44" i="103"/>
  <c r="L44" i="103"/>
  <c r="B79" i="70"/>
  <c r="A76" i="80"/>
  <c r="E76" i="123"/>
  <c r="D76" i="123"/>
  <c r="E87" i="123"/>
  <c r="D87" i="123"/>
  <c r="A70" i="84"/>
  <c r="B56" i="69"/>
  <c r="A67" i="72"/>
  <c r="A78" i="74"/>
  <c r="A70" i="68"/>
  <c r="A77" i="82"/>
  <c r="A44" i="120"/>
  <c r="A41" i="105"/>
  <c r="A55" i="82"/>
  <c r="C33" i="86"/>
  <c r="I33" i="86" s="1"/>
  <c r="B37" i="75"/>
  <c r="D120" i="123"/>
  <c r="E120" i="123"/>
  <c r="D30" i="69"/>
  <c r="A44" i="82"/>
  <c r="N35" i="127"/>
  <c r="K87" i="36"/>
  <c r="J87" i="36"/>
  <c r="A77" i="120"/>
  <c r="A78" i="71"/>
  <c r="A55" i="120"/>
  <c r="A56" i="72"/>
  <c r="B46" i="70"/>
  <c r="A45" i="72"/>
  <c r="A63" i="105"/>
  <c r="B67" i="69"/>
  <c r="B57" i="78"/>
  <c r="A56" i="73"/>
  <c r="C29" i="120"/>
  <c r="C34" i="86"/>
  <c r="I34" i="86" s="1"/>
  <c r="K28" i="78"/>
  <c r="B36" i="92"/>
  <c r="C36" i="92"/>
  <c r="O49" i="117"/>
  <c r="A45" i="74"/>
  <c r="I39" i="84"/>
  <c r="A74" i="105"/>
  <c r="J34" i="110"/>
  <c r="C37" i="92"/>
  <c r="I27" i="80"/>
  <c r="I28" i="80" s="1"/>
  <c r="J38" i="84"/>
  <c r="A52" i="105"/>
  <c r="A56" i="71"/>
  <c r="A54" i="80"/>
  <c r="I31" i="86"/>
  <c r="J30" i="124" l="1"/>
  <c r="L25" i="124"/>
  <c r="E43" i="127"/>
  <c r="G43" i="127"/>
  <c r="F43" i="127"/>
  <c r="C43" i="127"/>
  <c r="B43" i="127"/>
  <c r="H43" i="127"/>
  <c r="D43" i="127"/>
  <c r="C43" i="84"/>
  <c r="I43" i="84" s="1"/>
  <c r="J31" i="78"/>
  <c r="C28" i="68"/>
  <c r="I28" i="68" s="1"/>
  <c r="N34" i="127"/>
  <c r="J31" i="77"/>
  <c r="O48" i="117"/>
  <c r="J40" i="103"/>
  <c r="J39" i="103"/>
  <c r="J38" i="103"/>
  <c r="C34" i="103"/>
  <c r="D86" i="123"/>
  <c r="E86" i="123"/>
  <c r="A44" i="73"/>
  <c r="A55" i="71"/>
  <c r="C31" i="92"/>
  <c r="A69" i="68"/>
  <c r="L40" i="103"/>
  <c r="M40" i="103"/>
  <c r="A40" i="105"/>
  <c r="B78" i="70"/>
  <c r="A77" i="72"/>
  <c r="B78" i="77"/>
  <c r="B66" i="69"/>
  <c r="K31" i="78"/>
  <c r="L37" i="103"/>
  <c r="M37" i="103"/>
  <c r="D119" i="123"/>
  <c r="E119" i="123"/>
  <c r="B89" i="77"/>
  <c r="A77" i="71"/>
  <c r="A75" i="80"/>
  <c r="C34" i="92"/>
  <c r="B47" i="75"/>
  <c r="D97" i="123"/>
  <c r="E97" i="123"/>
  <c r="D52" i="123"/>
  <c r="I33" i="84"/>
  <c r="D108" i="123"/>
  <c r="E108" i="123"/>
  <c r="A51" i="105"/>
  <c r="B69" i="75"/>
  <c r="A66" i="74"/>
  <c r="C35" i="92"/>
  <c r="A65" i="120"/>
  <c r="A64" i="80"/>
  <c r="A54" i="82"/>
  <c r="C112" i="112"/>
  <c r="D112" i="112"/>
  <c r="F52" i="112"/>
  <c r="G52" i="112" s="1"/>
  <c r="D40" i="112"/>
  <c r="D52" i="112"/>
  <c r="F100" i="112"/>
  <c r="G100" i="112" s="1"/>
  <c r="C100" i="112"/>
  <c r="D76" i="112"/>
  <c r="D100" i="112"/>
  <c r="C76" i="112"/>
  <c r="C88" i="112"/>
  <c r="D88" i="112"/>
  <c r="F64" i="112"/>
  <c r="G64" i="112" s="1"/>
  <c r="D64" i="112"/>
  <c r="F112" i="112"/>
  <c r="G112" i="112" s="1"/>
  <c r="C52" i="112"/>
  <c r="C64" i="112"/>
  <c r="F40" i="112"/>
  <c r="G40" i="112" s="1"/>
  <c r="F88" i="112"/>
  <c r="G88" i="112" s="1"/>
  <c r="F76" i="112"/>
  <c r="G76" i="112" s="1"/>
  <c r="C40" i="112"/>
  <c r="A91" i="84"/>
  <c r="C35" i="103"/>
  <c r="A54" i="120"/>
  <c r="U34" i="127"/>
  <c r="R34" i="127"/>
  <c r="B67" i="78"/>
  <c r="A65" i="82"/>
  <c r="C36" i="103"/>
  <c r="A80" i="84"/>
  <c r="A66" i="72"/>
  <c r="B56" i="78"/>
  <c r="A55" i="74"/>
  <c r="B36" i="75"/>
  <c r="L38" i="103"/>
  <c r="M38" i="103"/>
  <c r="A73" i="105"/>
  <c r="A88" i="74"/>
  <c r="B45" i="77"/>
  <c r="K36" i="92"/>
  <c r="J36" i="92"/>
  <c r="B45" i="78"/>
  <c r="B56" i="70"/>
  <c r="A66" i="73"/>
  <c r="A62" i="105"/>
  <c r="A77" i="74"/>
  <c r="A58" i="84"/>
  <c r="B45" i="70"/>
  <c r="A55" i="73"/>
  <c r="C32" i="92"/>
  <c r="B32" i="92"/>
  <c r="E75" i="123"/>
  <c r="D75" i="123"/>
  <c r="D112" i="15"/>
  <c r="C40" i="15"/>
  <c r="C112" i="15"/>
  <c r="D100" i="15"/>
  <c r="C64" i="15"/>
  <c r="D88" i="15"/>
  <c r="D52" i="15"/>
  <c r="C100" i="15"/>
  <c r="D64" i="15"/>
  <c r="C52" i="15"/>
  <c r="C88" i="15"/>
  <c r="D40" i="15"/>
  <c r="D76" i="15"/>
  <c r="C76" i="15"/>
  <c r="C40" i="38"/>
  <c r="D52" i="38"/>
  <c r="D40" i="38"/>
  <c r="C100" i="38"/>
  <c r="D100" i="38"/>
  <c r="C88" i="38"/>
  <c r="C64" i="38"/>
  <c r="D88" i="38"/>
  <c r="C52" i="38"/>
  <c r="D64" i="38"/>
  <c r="C76" i="38"/>
  <c r="D112" i="38"/>
  <c r="D76" i="38"/>
  <c r="C112" i="38"/>
  <c r="B89" i="78"/>
  <c r="A88" i="73"/>
  <c r="K37" i="92"/>
  <c r="J37" i="92"/>
  <c r="C33" i="92"/>
  <c r="D64" i="123"/>
  <c r="E64" i="123"/>
  <c r="A44" i="74"/>
  <c r="A69" i="84"/>
  <c r="A58" i="68"/>
  <c r="J97" i="36"/>
  <c r="K97" i="36"/>
  <c r="B67" i="70"/>
  <c r="A76" i="82"/>
  <c r="A44" i="71"/>
  <c r="B58" i="75"/>
  <c r="D76" i="107"/>
  <c r="D88" i="107"/>
  <c r="C64" i="107"/>
  <c r="D52" i="107"/>
  <c r="D64" i="107"/>
  <c r="C112" i="107"/>
  <c r="C40" i="107"/>
  <c r="C76" i="107"/>
  <c r="C88" i="107"/>
  <c r="C52" i="107"/>
  <c r="D100" i="107"/>
  <c r="D40" i="107"/>
  <c r="D112" i="107"/>
  <c r="C100" i="107"/>
  <c r="A80" i="68"/>
  <c r="A87" i="82"/>
  <c r="J28" i="68"/>
  <c r="J86" i="36"/>
  <c r="K86" i="36"/>
  <c r="A43" i="82"/>
  <c r="O37" i="117"/>
  <c r="O59" i="117"/>
  <c r="B55" i="69"/>
  <c r="A55" i="72"/>
  <c r="H30" i="83"/>
  <c r="L39" i="103"/>
  <c r="M39" i="103"/>
  <c r="B78" i="78"/>
  <c r="A77" i="73"/>
  <c r="A43" i="120"/>
  <c r="A47" i="68"/>
  <c r="A44" i="72"/>
  <c r="B77" i="69"/>
  <c r="F25" i="104"/>
  <c r="B67" i="77"/>
  <c r="A53" i="80"/>
  <c r="A66" i="71"/>
  <c r="B80" i="75"/>
  <c r="B56" i="77"/>
  <c r="B44" i="69"/>
  <c r="A42" i="80"/>
  <c r="K38" i="92"/>
  <c r="J38" i="92"/>
  <c r="C33" i="103"/>
  <c r="B33" i="103"/>
  <c r="K39" i="92"/>
  <c r="J39" i="92"/>
  <c r="D52" i="106"/>
  <c r="D76" i="106"/>
  <c r="C88" i="106"/>
  <c r="C76" i="106"/>
  <c r="D100" i="106"/>
  <c r="D112" i="106"/>
  <c r="D40" i="106"/>
  <c r="D88" i="106"/>
  <c r="C40" i="106"/>
  <c r="C112" i="106"/>
  <c r="C52" i="106"/>
  <c r="C64" i="106"/>
  <c r="D64" i="106"/>
  <c r="C100" i="106"/>
  <c r="J37" i="103"/>
  <c r="A76" i="120"/>
  <c r="B91" i="75"/>
  <c r="D30" i="104"/>
  <c r="K30" i="124" l="1"/>
  <c r="M25" i="124"/>
  <c r="G42" i="127"/>
  <c r="D42" i="127"/>
  <c r="E88" i="15"/>
  <c r="B42" i="127"/>
  <c r="C42" i="127"/>
  <c r="F42" i="127"/>
  <c r="E42" i="127"/>
  <c r="H42" i="127"/>
  <c r="E88" i="106"/>
  <c r="E88" i="38"/>
  <c r="E30" i="104"/>
  <c r="E40" i="38"/>
  <c r="E112" i="15"/>
  <c r="E76" i="15"/>
  <c r="E100" i="106"/>
  <c r="E64" i="15"/>
  <c r="E64" i="107"/>
  <c r="E88" i="112"/>
  <c r="E40" i="107"/>
  <c r="J35" i="103"/>
  <c r="E100" i="107"/>
  <c r="E100" i="15"/>
  <c r="E76" i="112"/>
  <c r="O47" i="117"/>
  <c r="E112" i="106"/>
  <c r="K85" i="36"/>
  <c r="E64" i="106"/>
  <c r="E112" i="38"/>
  <c r="E100" i="38"/>
  <c r="E52" i="123"/>
  <c r="E112" i="107"/>
  <c r="E40" i="112"/>
  <c r="D75" i="106"/>
  <c r="D63" i="106"/>
  <c r="D87" i="106"/>
  <c r="C87" i="106"/>
  <c r="D51" i="106"/>
  <c r="C63" i="106"/>
  <c r="D99" i="106"/>
  <c r="D39" i="106"/>
  <c r="C99" i="106"/>
  <c r="C51" i="106"/>
  <c r="C75" i="106"/>
  <c r="C111" i="106"/>
  <c r="C39" i="106"/>
  <c r="D111" i="106"/>
  <c r="A79" i="84"/>
  <c r="B66" i="70"/>
  <c r="A76" i="73"/>
  <c r="A50" i="105"/>
  <c r="B55" i="70"/>
  <c r="A54" i="72"/>
  <c r="A86" i="82"/>
  <c r="B55" i="77"/>
  <c r="A54" i="73"/>
  <c r="M35" i="103"/>
  <c r="L35" i="103"/>
  <c r="C29" i="92"/>
  <c r="K33" i="92"/>
  <c r="J33" i="92"/>
  <c r="A54" i="71"/>
  <c r="B88" i="78"/>
  <c r="A87" i="74"/>
  <c r="B55" i="78"/>
  <c r="B57" i="75"/>
  <c r="A53" i="82"/>
  <c r="C29" i="103"/>
  <c r="B29" i="103"/>
  <c r="K34" i="92"/>
  <c r="J34" i="92"/>
  <c r="D85" i="123"/>
  <c r="E85" i="123"/>
  <c r="B44" i="77"/>
  <c r="M34" i="103"/>
  <c r="L34" i="103"/>
  <c r="E40" i="106"/>
  <c r="B35" i="75"/>
  <c r="A64" i="120"/>
  <c r="A68" i="68"/>
  <c r="A65" i="72"/>
  <c r="E40" i="15"/>
  <c r="K32" i="92"/>
  <c r="J32" i="92"/>
  <c r="A68" i="84"/>
  <c r="B77" i="70"/>
  <c r="A76" i="72"/>
  <c r="A87" i="73"/>
  <c r="M36" i="103"/>
  <c r="L36" i="103"/>
  <c r="J85" i="36"/>
  <c r="E112" i="112"/>
  <c r="A42" i="82"/>
  <c r="D74" i="123"/>
  <c r="E74" i="123"/>
  <c r="J33" i="103"/>
  <c r="O58" i="117"/>
  <c r="E52" i="107"/>
  <c r="E88" i="107"/>
  <c r="E107" i="123"/>
  <c r="D107" i="123"/>
  <c r="B65" i="69"/>
  <c r="B79" i="75"/>
  <c r="E76" i="38"/>
  <c r="B66" i="77"/>
  <c r="B68" i="75"/>
  <c r="A65" i="74"/>
  <c r="A79" i="68"/>
  <c r="A39" i="105"/>
  <c r="B44" i="70"/>
  <c r="E100" i="112"/>
  <c r="C30" i="92"/>
  <c r="B44" i="78"/>
  <c r="A43" i="74"/>
  <c r="M33" i="103"/>
  <c r="L33" i="103"/>
  <c r="U33" i="127"/>
  <c r="R33" i="127"/>
  <c r="D99" i="112"/>
  <c r="C99" i="112"/>
  <c r="C63" i="112"/>
  <c r="D75" i="112"/>
  <c r="C51" i="112"/>
  <c r="F99" i="112"/>
  <c r="G99" i="112" s="1"/>
  <c r="F111" i="112"/>
  <c r="G111" i="112" s="1"/>
  <c r="F75" i="112"/>
  <c r="G75" i="112" s="1"/>
  <c r="F51" i="112"/>
  <c r="G51" i="112" s="1"/>
  <c r="F87" i="112"/>
  <c r="G87" i="112" s="1"/>
  <c r="D39" i="112"/>
  <c r="D63" i="112"/>
  <c r="D111" i="112"/>
  <c r="C75" i="112"/>
  <c r="F39" i="112"/>
  <c r="G39" i="112" s="1"/>
  <c r="C111" i="112"/>
  <c r="C39" i="112"/>
  <c r="D87" i="112"/>
  <c r="C87" i="112"/>
  <c r="D51" i="112"/>
  <c r="F63" i="112"/>
  <c r="G63" i="112" s="1"/>
  <c r="E76" i="107"/>
  <c r="C30" i="103"/>
  <c r="E118" i="123"/>
  <c r="D118" i="123"/>
  <c r="A61" i="105"/>
  <c r="B66" i="78"/>
  <c r="A64" i="82"/>
  <c r="A75" i="120"/>
  <c r="B76" i="69"/>
  <c r="A74" i="80"/>
  <c r="J36" i="103"/>
  <c r="A43" i="71"/>
  <c r="K96" i="36"/>
  <c r="J96" i="36"/>
  <c r="A57" i="68"/>
  <c r="A72" i="105"/>
  <c r="B90" i="75"/>
  <c r="A57" i="84"/>
  <c r="A46" i="68"/>
  <c r="A41" i="80"/>
  <c r="C31" i="103"/>
  <c r="N33" i="127"/>
  <c r="G87" i="108"/>
  <c r="H111" i="108"/>
  <c r="H39" i="108"/>
  <c r="G75" i="108"/>
  <c r="H63" i="108"/>
  <c r="G111" i="108"/>
  <c r="H75" i="108"/>
  <c r="H51" i="108"/>
  <c r="H87" i="108"/>
  <c r="G51" i="108"/>
  <c r="G63" i="108"/>
  <c r="G99" i="108"/>
  <c r="G39" i="108"/>
  <c r="H99" i="108"/>
  <c r="C99" i="107"/>
  <c r="C63" i="107"/>
  <c r="D63" i="107"/>
  <c r="D39" i="107"/>
  <c r="D111" i="107"/>
  <c r="D99" i="107"/>
  <c r="C87" i="107"/>
  <c r="D75" i="107"/>
  <c r="C51" i="107"/>
  <c r="C75" i="107"/>
  <c r="D87" i="107"/>
  <c r="C39" i="107"/>
  <c r="D51" i="107"/>
  <c r="C111" i="107"/>
  <c r="B77" i="77"/>
  <c r="A63" i="80"/>
  <c r="A76" i="74"/>
  <c r="E64" i="38"/>
  <c r="A53" i="120"/>
  <c r="B54" i="69"/>
  <c r="A65" i="73"/>
  <c r="A90" i="84"/>
  <c r="D117" i="123"/>
  <c r="D96" i="123"/>
  <c r="E96" i="123"/>
  <c r="B43" i="69"/>
  <c r="A54" i="74"/>
  <c r="E64" i="112"/>
  <c r="K35" i="92"/>
  <c r="J35" i="92"/>
  <c r="E63" i="123"/>
  <c r="D63" i="123"/>
  <c r="B46" i="75"/>
  <c r="C32" i="103"/>
  <c r="H29" i="83"/>
  <c r="G25" i="104"/>
  <c r="D99" i="15"/>
  <c r="D87" i="15"/>
  <c r="C75" i="15"/>
  <c r="C87" i="15"/>
  <c r="D39" i="15"/>
  <c r="C51" i="15"/>
  <c r="D75" i="15"/>
  <c r="D111" i="15"/>
  <c r="C39" i="15"/>
  <c r="D63" i="15"/>
  <c r="C99" i="15"/>
  <c r="D51" i="15"/>
  <c r="C111" i="15"/>
  <c r="C63" i="15"/>
  <c r="C99" i="38"/>
  <c r="C39" i="38"/>
  <c r="C63" i="38"/>
  <c r="D39" i="38"/>
  <c r="C51" i="38"/>
  <c r="D51" i="38"/>
  <c r="D111" i="38"/>
  <c r="D99" i="38"/>
  <c r="C111" i="38"/>
  <c r="D75" i="38"/>
  <c r="C87" i="38"/>
  <c r="D87" i="38"/>
  <c r="C75" i="38"/>
  <c r="D63" i="38"/>
  <c r="E52" i="106"/>
  <c r="E76" i="106"/>
  <c r="E111" i="108"/>
  <c r="E87" i="108"/>
  <c r="E51" i="108"/>
  <c r="F39" i="108"/>
  <c r="E75" i="108"/>
  <c r="F99" i="108"/>
  <c r="F87" i="108"/>
  <c r="F63" i="108"/>
  <c r="F51" i="108"/>
  <c r="F111" i="108"/>
  <c r="F75" i="108"/>
  <c r="E99" i="108"/>
  <c r="E63" i="108"/>
  <c r="E39" i="108"/>
  <c r="B77" i="78"/>
  <c r="A65" i="71"/>
  <c r="A75" i="82"/>
  <c r="E52" i="38"/>
  <c r="E52" i="15"/>
  <c r="A52" i="80"/>
  <c r="B88" i="77"/>
  <c r="A76" i="71"/>
  <c r="A42" i="120"/>
  <c r="A43" i="72"/>
  <c r="C28" i="92"/>
  <c r="B28" i="92"/>
  <c r="E52" i="112"/>
  <c r="O36" i="117"/>
  <c r="A43" i="73"/>
  <c r="J34" i="103"/>
  <c r="K87" i="108" l="1"/>
  <c r="L30" i="124"/>
  <c r="N25" i="124"/>
  <c r="J29" i="103"/>
  <c r="E87" i="38"/>
  <c r="E75" i="106"/>
  <c r="K99" i="108"/>
  <c r="E99" i="38"/>
  <c r="J31" i="103"/>
  <c r="K63" i="108"/>
  <c r="E39" i="38"/>
  <c r="E87" i="15"/>
  <c r="I51" i="108"/>
  <c r="E75" i="107"/>
  <c r="E111" i="15"/>
  <c r="E111" i="106"/>
  <c r="O57" i="117"/>
  <c r="E99" i="107"/>
  <c r="O35" i="117"/>
  <c r="E39" i="15"/>
  <c r="I39" i="108"/>
  <c r="I99" i="108"/>
  <c r="E39" i="112"/>
  <c r="E63" i="15"/>
  <c r="F30" i="104"/>
  <c r="E99" i="112"/>
  <c r="I75" i="108"/>
  <c r="K51" i="108"/>
  <c r="E63" i="106"/>
  <c r="I111" i="108"/>
  <c r="E75" i="38"/>
  <c r="E51" i="106"/>
  <c r="E75" i="15"/>
  <c r="J32" i="103"/>
  <c r="D61" i="123"/>
  <c r="J99" i="108"/>
  <c r="J75" i="108"/>
  <c r="A38" i="105"/>
  <c r="A67" i="68"/>
  <c r="A75" i="73"/>
  <c r="B45" i="75"/>
  <c r="A42" i="73"/>
  <c r="B87" i="78"/>
  <c r="A73" i="80"/>
  <c r="N32" i="127"/>
  <c r="E117" i="123"/>
  <c r="B65" i="77"/>
  <c r="B54" i="70"/>
  <c r="A51" i="80"/>
  <c r="E111" i="107"/>
  <c r="J63" i="108"/>
  <c r="K39" i="108"/>
  <c r="J84" i="36"/>
  <c r="K84" i="36"/>
  <c r="B54" i="78"/>
  <c r="A52" i="82"/>
  <c r="M30" i="103"/>
  <c r="L30" i="103"/>
  <c r="D84" i="123"/>
  <c r="E84" i="123"/>
  <c r="A78" i="84"/>
  <c r="B64" i="69"/>
  <c r="A62" i="80"/>
  <c r="A71" i="105"/>
  <c r="A78" i="68"/>
  <c r="A75" i="72"/>
  <c r="U32" i="127"/>
  <c r="E39" i="106"/>
  <c r="K28" i="92"/>
  <c r="J28" i="92"/>
  <c r="E111" i="38"/>
  <c r="A67" i="84"/>
  <c r="B67" i="75"/>
  <c r="A53" i="72"/>
  <c r="E39" i="107"/>
  <c r="J51" i="108"/>
  <c r="K111" i="108"/>
  <c r="A45" i="68"/>
  <c r="B56" i="75"/>
  <c r="A53" i="73"/>
  <c r="E111" i="112"/>
  <c r="A63" i="120"/>
  <c r="B78" i="75"/>
  <c r="A74" i="120"/>
  <c r="B89" i="75"/>
  <c r="E87" i="106"/>
  <c r="D86" i="112"/>
  <c r="F38" i="112"/>
  <c r="G38" i="112" s="1"/>
  <c r="F74" i="112"/>
  <c r="G74" i="112" s="1"/>
  <c r="D62" i="112"/>
  <c r="D50" i="112"/>
  <c r="C98" i="112"/>
  <c r="C74" i="112"/>
  <c r="F98" i="112"/>
  <c r="G98" i="112" s="1"/>
  <c r="C38" i="112"/>
  <c r="C62" i="112"/>
  <c r="D38" i="112"/>
  <c r="F50" i="112"/>
  <c r="G50" i="112" s="1"/>
  <c r="C110" i="112"/>
  <c r="F62" i="112"/>
  <c r="G62" i="112" s="1"/>
  <c r="D74" i="112"/>
  <c r="F110" i="112"/>
  <c r="G110" i="112" s="1"/>
  <c r="C86" i="112"/>
  <c r="D110" i="112"/>
  <c r="D98" i="112"/>
  <c r="F86" i="112"/>
  <c r="G86" i="112" s="1"/>
  <c r="C50" i="112"/>
  <c r="F110" i="108"/>
  <c r="F38" i="108"/>
  <c r="F74" i="108"/>
  <c r="F50" i="108"/>
  <c r="F86" i="108"/>
  <c r="E62" i="108"/>
  <c r="E110" i="108"/>
  <c r="F62" i="108"/>
  <c r="E86" i="108"/>
  <c r="E38" i="108"/>
  <c r="F98" i="108"/>
  <c r="E74" i="108"/>
  <c r="E98" i="108"/>
  <c r="E50" i="108"/>
  <c r="I63" i="108"/>
  <c r="E63" i="38"/>
  <c r="E51" i="15"/>
  <c r="C62" i="15"/>
  <c r="D38" i="15"/>
  <c r="D110" i="15"/>
  <c r="D50" i="15"/>
  <c r="C50" i="15"/>
  <c r="C38" i="15"/>
  <c r="C110" i="15"/>
  <c r="D86" i="15"/>
  <c r="D98" i="15"/>
  <c r="C86" i="15"/>
  <c r="D62" i="15"/>
  <c r="C74" i="15"/>
  <c r="D74" i="15"/>
  <c r="C74" i="38"/>
  <c r="D98" i="38"/>
  <c r="C110" i="38"/>
  <c r="D110" i="38"/>
  <c r="D74" i="38"/>
  <c r="C50" i="38"/>
  <c r="C98" i="38"/>
  <c r="D62" i="38"/>
  <c r="C38" i="38"/>
  <c r="C86" i="38"/>
  <c r="D38" i="38"/>
  <c r="C62" i="38"/>
  <c r="D86" i="38"/>
  <c r="D50" i="38"/>
  <c r="G74" i="108"/>
  <c r="G62" i="108"/>
  <c r="H86" i="108"/>
  <c r="G50" i="108"/>
  <c r="H74" i="108"/>
  <c r="G38" i="108"/>
  <c r="H50" i="108"/>
  <c r="G98" i="108"/>
  <c r="H62" i="108"/>
  <c r="G86" i="108"/>
  <c r="H38" i="108"/>
  <c r="H110" i="108"/>
  <c r="H98" i="108"/>
  <c r="G110" i="108"/>
  <c r="I87" i="108"/>
  <c r="E51" i="38"/>
  <c r="E99" i="15"/>
  <c r="D51" i="123"/>
  <c r="E51" i="123"/>
  <c r="A49" i="105"/>
  <c r="A53" i="71"/>
  <c r="E87" i="107"/>
  <c r="E63" i="107"/>
  <c r="J87" i="108"/>
  <c r="B43" i="70"/>
  <c r="A53" i="74"/>
  <c r="E51" i="112"/>
  <c r="E63" i="112"/>
  <c r="E75" i="112"/>
  <c r="A60" i="105"/>
  <c r="A64" i="71"/>
  <c r="A75" i="74"/>
  <c r="O46" i="117"/>
  <c r="A89" i="84"/>
  <c r="B76" i="70"/>
  <c r="D73" i="123"/>
  <c r="E73" i="123"/>
  <c r="C98" i="15"/>
  <c r="R32" i="127"/>
  <c r="B54" i="77"/>
  <c r="B42" i="69"/>
  <c r="J31" i="92"/>
  <c r="K31" i="92"/>
  <c r="K30" i="92"/>
  <c r="J30" i="92"/>
  <c r="B76" i="77"/>
  <c r="A64" i="72"/>
  <c r="B43" i="77"/>
  <c r="A75" i="71"/>
  <c r="E95" i="123"/>
  <c r="D95" i="123"/>
  <c r="C38" i="107"/>
  <c r="C62" i="107"/>
  <c r="D74" i="107"/>
  <c r="D50" i="107"/>
  <c r="D62" i="107"/>
  <c r="D86" i="107"/>
  <c r="C98" i="107"/>
  <c r="C50" i="107"/>
  <c r="C110" i="107"/>
  <c r="D98" i="107"/>
  <c r="D110" i="107"/>
  <c r="C86" i="107"/>
  <c r="D38" i="107"/>
  <c r="C74" i="107"/>
  <c r="M32" i="103"/>
  <c r="L32" i="103"/>
  <c r="A52" i="120"/>
  <c r="A56" i="68"/>
  <c r="A64" i="73"/>
  <c r="E51" i="107"/>
  <c r="K75" i="108"/>
  <c r="M31" i="103"/>
  <c r="L31" i="103"/>
  <c r="A41" i="120"/>
  <c r="A42" i="71"/>
  <c r="E106" i="123"/>
  <c r="D106" i="123"/>
  <c r="E87" i="112"/>
  <c r="B65" i="70"/>
  <c r="A74" i="82"/>
  <c r="B43" i="78"/>
  <c r="B87" i="77"/>
  <c r="A86" i="74"/>
  <c r="B34" i="75"/>
  <c r="B65" i="78"/>
  <c r="A64" i="74"/>
  <c r="C98" i="106"/>
  <c r="C38" i="106"/>
  <c r="D98" i="106"/>
  <c r="D38" i="106"/>
  <c r="D74" i="106"/>
  <c r="C50" i="106"/>
  <c r="D86" i="106"/>
  <c r="C74" i="106"/>
  <c r="D62" i="106"/>
  <c r="C86" i="106"/>
  <c r="D50" i="106"/>
  <c r="D110" i="106"/>
  <c r="C110" i="106"/>
  <c r="C62" i="106"/>
  <c r="B53" i="69"/>
  <c r="J111" i="108"/>
  <c r="A40" i="80"/>
  <c r="M29" i="103"/>
  <c r="L29" i="103"/>
  <c r="A42" i="74"/>
  <c r="B75" i="69"/>
  <c r="A86" i="73"/>
  <c r="K29" i="92"/>
  <c r="J29" i="92"/>
  <c r="K95" i="36"/>
  <c r="F61" i="108"/>
  <c r="D40" i="123"/>
  <c r="E40" i="123"/>
  <c r="A63" i="82"/>
  <c r="J39" i="108"/>
  <c r="D62" i="123"/>
  <c r="E62" i="123"/>
  <c r="A56" i="84"/>
  <c r="A42" i="72"/>
  <c r="J30" i="103"/>
  <c r="B76" i="78"/>
  <c r="A41" i="82"/>
  <c r="A85" i="82"/>
  <c r="J95" i="36"/>
  <c r="E99" i="106"/>
  <c r="J74" i="108" l="1"/>
  <c r="M30" i="124"/>
  <c r="O25" i="124"/>
  <c r="E62" i="107"/>
  <c r="J98" i="108"/>
  <c r="N31" i="127"/>
  <c r="K62" i="108"/>
  <c r="E50" i="15"/>
  <c r="E50" i="38"/>
  <c r="E74" i="38"/>
  <c r="E38" i="15"/>
  <c r="E50" i="106"/>
  <c r="J110" i="108"/>
  <c r="E110" i="38"/>
  <c r="E38" i="107"/>
  <c r="E38" i="38"/>
  <c r="E62" i="112"/>
  <c r="E74" i="112"/>
  <c r="E62" i="106"/>
  <c r="E61" i="123"/>
  <c r="I74" i="108"/>
  <c r="E62" i="15"/>
  <c r="E110" i="106"/>
  <c r="E86" i="38"/>
  <c r="E98" i="112"/>
  <c r="E98" i="106"/>
  <c r="E86" i="107"/>
  <c r="E50" i="107"/>
  <c r="E110" i="112"/>
  <c r="O34" i="117"/>
  <c r="E98" i="107"/>
  <c r="J86" i="108"/>
  <c r="J62" i="108"/>
  <c r="E62" i="38"/>
  <c r="I50" i="108"/>
  <c r="R31" i="127"/>
  <c r="G49" i="108"/>
  <c r="G37" i="108"/>
  <c r="H109" i="108"/>
  <c r="H61" i="108"/>
  <c r="H97" i="108"/>
  <c r="H85" i="108"/>
  <c r="H37" i="108"/>
  <c r="G97" i="108"/>
  <c r="G73" i="108"/>
  <c r="H49" i="108"/>
  <c r="G61" i="108"/>
  <c r="J61" i="108" s="1"/>
  <c r="G85" i="108"/>
  <c r="G109" i="108"/>
  <c r="H73" i="108"/>
  <c r="B53" i="70"/>
  <c r="A52" i="72"/>
  <c r="A41" i="72"/>
  <c r="E74" i="107"/>
  <c r="A62" i="120"/>
  <c r="B63" i="69"/>
  <c r="C49" i="106"/>
  <c r="C85" i="106"/>
  <c r="C73" i="106"/>
  <c r="D49" i="106"/>
  <c r="C61" i="106"/>
  <c r="D73" i="106"/>
  <c r="D109" i="106"/>
  <c r="D85" i="106"/>
  <c r="D61" i="106"/>
  <c r="C97" i="106"/>
  <c r="D97" i="106"/>
  <c r="C109" i="106"/>
  <c r="C37" i="106"/>
  <c r="D37" i="106"/>
  <c r="G30" i="104"/>
  <c r="I98" i="108"/>
  <c r="E83" i="123"/>
  <c r="D83" i="123"/>
  <c r="A70" i="105"/>
  <c r="A84" i="82"/>
  <c r="B86" i="78"/>
  <c r="A85" i="74"/>
  <c r="A55" i="68"/>
  <c r="E86" i="106"/>
  <c r="A59" i="105"/>
  <c r="A74" i="74"/>
  <c r="I38" i="108"/>
  <c r="A74" i="71"/>
  <c r="B88" i="75"/>
  <c r="A77" i="68"/>
  <c r="B64" i="77"/>
  <c r="B52" i="69"/>
  <c r="A50" i="80"/>
  <c r="B41" i="69"/>
  <c r="E110" i="107"/>
  <c r="B75" i="78"/>
  <c r="A73" i="82"/>
  <c r="K38" i="108"/>
  <c r="J38" i="108"/>
  <c r="E98" i="15"/>
  <c r="O56" i="117"/>
  <c r="A51" i="120"/>
  <c r="E39" i="123"/>
  <c r="D39" i="123"/>
  <c r="E74" i="106"/>
  <c r="B53" i="77"/>
  <c r="A52" i="74"/>
  <c r="A63" i="71"/>
  <c r="A63" i="72"/>
  <c r="A74" i="73"/>
  <c r="D37" i="112"/>
  <c r="F37" i="112"/>
  <c r="G37" i="112" s="1"/>
  <c r="D85" i="112"/>
  <c r="F49" i="112"/>
  <c r="G49" i="112" s="1"/>
  <c r="C85" i="112"/>
  <c r="C37" i="112"/>
  <c r="D61" i="112"/>
  <c r="D49" i="112"/>
  <c r="F73" i="112"/>
  <c r="G73" i="112" s="1"/>
  <c r="C109" i="112"/>
  <c r="F109" i="112"/>
  <c r="G109" i="112" s="1"/>
  <c r="C61" i="112"/>
  <c r="C97" i="112"/>
  <c r="F61" i="112"/>
  <c r="G61" i="112" s="1"/>
  <c r="F85" i="112"/>
  <c r="G85" i="112" s="1"/>
  <c r="D97" i="112"/>
  <c r="D109" i="112"/>
  <c r="C49" i="112"/>
  <c r="F97" i="112"/>
  <c r="G97" i="112" s="1"/>
  <c r="C73" i="112"/>
  <c r="D73" i="112"/>
  <c r="K98" i="108"/>
  <c r="K74" i="108"/>
  <c r="E86" i="15"/>
  <c r="E50" i="112"/>
  <c r="D50" i="123"/>
  <c r="E50" i="123"/>
  <c r="D105" i="123"/>
  <c r="E105" i="123"/>
  <c r="B42" i="77"/>
  <c r="B75" i="70"/>
  <c r="A85" i="73"/>
  <c r="O45" i="117"/>
  <c r="K83" i="36"/>
  <c r="J83" i="36"/>
  <c r="B86" i="77"/>
  <c r="B74" i="69"/>
  <c r="A72" i="80"/>
  <c r="A73" i="120"/>
  <c r="A74" i="72"/>
  <c r="A66" i="84"/>
  <c r="A48" i="105"/>
  <c r="A52" i="71"/>
  <c r="D94" i="123"/>
  <c r="E94" i="123"/>
  <c r="E38" i="106"/>
  <c r="B53" i="78"/>
  <c r="A51" i="82"/>
  <c r="B64" i="70"/>
  <c r="C49" i="15"/>
  <c r="C85" i="15"/>
  <c r="C37" i="15"/>
  <c r="D85" i="15"/>
  <c r="D97" i="15"/>
  <c r="D109" i="15"/>
  <c r="C73" i="15"/>
  <c r="D61" i="15"/>
  <c r="D73" i="15"/>
  <c r="C61" i="15"/>
  <c r="C109" i="15"/>
  <c r="C97" i="15"/>
  <c r="D49" i="15"/>
  <c r="D37" i="15"/>
  <c r="C73" i="38"/>
  <c r="C61" i="38"/>
  <c r="C49" i="38"/>
  <c r="C37" i="38"/>
  <c r="D85" i="38"/>
  <c r="D97" i="38"/>
  <c r="D61" i="38"/>
  <c r="D49" i="38"/>
  <c r="C109" i="38"/>
  <c r="C85" i="38"/>
  <c r="D73" i="38"/>
  <c r="C97" i="38"/>
  <c r="D109" i="38"/>
  <c r="D37" i="38"/>
  <c r="K110" i="108"/>
  <c r="K50" i="108"/>
  <c r="J50" i="108"/>
  <c r="E98" i="38"/>
  <c r="E110" i="15"/>
  <c r="I110" i="108"/>
  <c r="B42" i="78"/>
  <c r="A88" i="84"/>
  <c r="A63" i="73"/>
  <c r="A55" i="84"/>
  <c r="A44" i="68"/>
  <c r="A52" i="73"/>
  <c r="A77" i="84"/>
  <c r="A61" i="80"/>
  <c r="K86" i="108"/>
  <c r="I62" i="108"/>
  <c r="E38" i="112"/>
  <c r="D116" i="123"/>
  <c r="E116" i="123"/>
  <c r="D72" i="123"/>
  <c r="E72" i="123"/>
  <c r="A41" i="74"/>
  <c r="U31" i="127"/>
  <c r="A63" i="74"/>
  <c r="A37" i="105"/>
  <c r="B42" i="70"/>
  <c r="B55" i="75"/>
  <c r="B75" i="77"/>
  <c r="B77" i="75"/>
  <c r="E74" i="15"/>
  <c r="I86" i="108"/>
  <c r="C48" i="38"/>
  <c r="B33" i="75"/>
  <c r="A40" i="82"/>
  <c r="F49" i="108"/>
  <c r="F37" i="108"/>
  <c r="E73" i="108"/>
  <c r="E97" i="108"/>
  <c r="F97" i="108"/>
  <c r="F109" i="108"/>
  <c r="E49" i="108"/>
  <c r="E109" i="108"/>
  <c r="E37" i="108"/>
  <c r="E85" i="108"/>
  <c r="F85" i="108"/>
  <c r="E61" i="108"/>
  <c r="I61" i="108" s="1"/>
  <c r="F73" i="108"/>
  <c r="B64" i="78"/>
  <c r="B66" i="75"/>
  <c r="A62" i="82"/>
  <c r="A40" i="120"/>
  <c r="A41" i="71"/>
  <c r="A39" i="80"/>
  <c r="J94" i="36"/>
  <c r="K94" i="36"/>
  <c r="A66" i="68"/>
  <c r="C49" i="107"/>
  <c r="D109" i="107"/>
  <c r="D97" i="107"/>
  <c r="C109" i="107"/>
  <c r="D61" i="107"/>
  <c r="C85" i="107"/>
  <c r="D37" i="107"/>
  <c r="D49" i="107"/>
  <c r="C37" i="107"/>
  <c r="D85" i="107"/>
  <c r="D73" i="107"/>
  <c r="C73" i="107"/>
  <c r="C97" i="107"/>
  <c r="C61" i="107"/>
  <c r="E86" i="112"/>
  <c r="B44" i="75"/>
  <c r="A41" i="73"/>
  <c r="N30" i="124" l="1"/>
  <c r="P25" i="124"/>
  <c r="E73" i="106"/>
  <c r="E85" i="38"/>
  <c r="E85" i="107"/>
  <c r="E109" i="38"/>
  <c r="E49" i="106"/>
  <c r="E97" i="106"/>
  <c r="E37" i="106"/>
  <c r="I49" i="108"/>
  <c r="E73" i="38"/>
  <c r="E73" i="15"/>
  <c r="I73" i="108"/>
  <c r="E37" i="38"/>
  <c r="E97" i="38"/>
  <c r="E109" i="106"/>
  <c r="K37" i="108"/>
  <c r="K73" i="108"/>
  <c r="K85" i="108"/>
  <c r="K97" i="108"/>
  <c r="E61" i="107"/>
  <c r="O55" i="117"/>
  <c r="K61" i="108"/>
  <c r="I37" i="108"/>
  <c r="O33" i="117"/>
  <c r="E73" i="112"/>
  <c r="K49" i="108"/>
  <c r="B41" i="70"/>
  <c r="E82" i="123"/>
  <c r="D82" i="123"/>
  <c r="A50" i="82"/>
  <c r="C60" i="107"/>
  <c r="D60" i="107"/>
  <c r="D84" i="107"/>
  <c r="D96" i="107"/>
  <c r="C72" i="107"/>
  <c r="C108" i="107"/>
  <c r="C48" i="107"/>
  <c r="C84" i="107"/>
  <c r="D48" i="107"/>
  <c r="D108" i="107"/>
  <c r="C96" i="107"/>
  <c r="D72" i="107"/>
  <c r="C36" i="107"/>
  <c r="E49" i="123"/>
  <c r="D49" i="123"/>
  <c r="B41" i="77"/>
  <c r="A65" i="84"/>
  <c r="B52" i="70"/>
  <c r="A61" i="120"/>
  <c r="B62" i="69"/>
  <c r="B76" i="75"/>
  <c r="B73" i="69"/>
  <c r="B87" i="75"/>
  <c r="E73" i="107"/>
  <c r="E97" i="107"/>
  <c r="A39" i="120"/>
  <c r="A38" i="80"/>
  <c r="A40" i="73"/>
  <c r="B65" i="75"/>
  <c r="E109" i="107"/>
  <c r="E49" i="107"/>
  <c r="E37" i="107"/>
  <c r="B52" i="78"/>
  <c r="A51" i="74"/>
  <c r="E49" i="38"/>
  <c r="E37" i="15"/>
  <c r="E109" i="15"/>
  <c r="B41" i="78"/>
  <c r="D115" i="123"/>
  <c r="E115" i="123"/>
  <c r="E109" i="112"/>
  <c r="E37" i="112"/>
  <c r="A62" i="74"/>
  <c r="R30" i="127"/>
  <c r="B63" i="70"/>
  <c r="A60" i="80"/>
  <c r="A69" i="105"/>
  <c r="E61" i="106"/>
  <c r="A43" i="68"/>
  <c r="I109" i="108"/>
  <c r="O44" i="117"/>
  <c r="E61" i="38"/>
  <c r="E49" i="15"/>
  <c r="E97" i="15"/>
  <c r="B43" i="75"/>
  <c r="A40" i="74"/>
  <c r="E97" i="112"/>
  <c r="E49" i="112"/>
  <c r="D93" i="123"/>
  <c r="E93" i="123"/>
  <c r="B63" i="77"/>
  <c r="A58" i="105"/>
  <c r="A62" i="71"/>
  <c r="A62" i="72"/>
  <c r="A72" i="120"/>
  <c r="J109" i="108"/>
  <c r="A54" i="84"/>
  <c r="B40" i="69"/>
  <c r="D96" i="106"/>
  <c r="C60" i="106"/>
  <c r="C72" i="106"/>
  <c r="D48" i="106"/>
  <c r="C84" i="106"/>
  <c r="C48" i="106"/>
  <c r="C108" i="106"/>
  <c r="D60" i="106"/>
  <c r="D72" i="106"/>
  <c r="D36" i="106"/>
  <c r="D84" i="106"/>
  <c r="C96" i="106"/>
  <c r="D108" i="106"/>
  <c r="C36" i="106"/>
  <c r="A39" i="82"/>
  <c r="E61" i="112"/>
  <c r="D38" i="123"/>
  <c r="E38" i="123"/>
  <c r="B63" i="78"/>
  <c r="A62" i="73"/>
  <c r="U30" i="127"/>
  <c r="B85" i="77"/>
  <c r="A73" i="71"/>
  <c r="A84" i="74"/>
  <c r="J85" i="108"/>
  <c r="B85" i="78"/>
  <c r="A71" i="80"/>
  <c r="A83" i="82"/>
  <c r="K109" i="108"/>
  <c r="A36" i="105"/>
  <c r="A40" i="71"/>
  <c r="A40" i="72"/>
  <c r="D84" i="112"/>
  <c r="C48" i="112"/>
  <c r="C108" i="112"/>
  <c r="C36" i="112"/>
  <c r="F108" i="112"/>
  <c r="G108" i="112" s="1"/>
  <c r="D96" i="112"/>
  <c r="F84" i="112"/>
  <c r="G84" i="112" s="1"/>
  <c r="C60" i="112"/>
  <c r="D108" i="112"/>
  <c r="D72" i="112"/>
  <c r="C72" i="112"/>
  <c r="F96" i="112"/>
  <c r="G96" i="112" s="1"/>
  <c r="D48" i="112"/>
  <c r="D60" i="112"/>
  <c r="F36" i="112"/>
  <c r="G36" i="112" s="1"/>
  <c r="C84" i="112"/>
  <c r="F60" i="112"/>
  <c r="G60" i="112" s="1"/>
  <c r="F48" i="112"/>
  <c r="G48" i="112" s="1"/>
  <c r="C96" i="112"/>
  <c r="D36" i="112"/>
  <c r="F72" i="112"/>
  <c r="G72" i="112" s="1"/>
  <c r="E85" i="15"/>
  <c r="A54" i="68"/>
  <c r="A51" i="72"/>
  <c r="A76" i="84"/>
  <c r="B74" i="77"/>
  <c r="A73" i="74"/>
  <c r="B74" i="70"/>
  <c r="A84" i="73"/>
  <c r="J37" i="108"/>
  <c r="D60" i="123"/>
  <c r="E60" i="123"/>
  <c r="A51" i="73"/>
  <c r="I97" i="108"/>
  <c r="D71" i="123"/>
  <c r="E71" i="123"/>
  <c r="F72" i="108"/>
  <c r="F60" i="108"/>
  <c r="E108" i="108"/>
  <c r="E60" i="108"/>
  <c r="F108" i="108"/>
  <c r="F36" i="108"/>
  <c r="E36" i="108"/>
  <c r="E48" i="108"/>
  <c r="F84" i="108"/>
  <c r="E72" i="108"/>
  <c r="E96" i="108"/>
  <c r="E84" i="108"/>
  <c r="F48" i="108"/>
  <c r="F96" i="108"/>
  <c r="D36" i="107"/>
  <c r="A50" i="120"/>
  <c r="A51" i="71"/>
  <c r="K93" i="36"/>
  <c r="J93" i="36"/>
  <c r="D104" i="123"/>
  <c r="E104" i="123"/>
  <c r="N30" i="127"/>
  <c r="B74" i="78"/>
  <c r="A72" i="82"/>
  <c r="A87" i="84"/>
  <c r="E85" i="106"/>
  <c r="J73" i="108"/>
  <c r="J49" i="108"/>
  <c r="J82" i="36"/>
  <c r="K82" i="36"/>
  <c r="B51" i="69"/>
  <c r="A61" i="82"/>
  <c r="B52" i="77"/>
  <c r="B54" i="75"/>
  <c r="I85" i="108"/>
  <c r="D108" i="15"/>
  <c r="D84" i="15"/>
  <c r="D72" i="15"/>
  <c r="D36" i="15"/>
  <c r="D48" i="15"/>
  <c r="C108" i="15"/>
  <c r="C72" i="15"/>
  <c r="C60" i="15"/>
  <c r="C36" i="15"/>
  <c r="D96" i="15"/>
  <c r="C96" i="15"/>
  <c r="C48" i="15"/>
  <c r="D60" i="15"/>
  <c r="C84" i="15"/>
  <c r="C36" i="38"/>
  <c r="D72" i="38"/>
  <c r="D84" i="38"/>
  <c r="D36" i="38"/>
  <c r="C96" i="38"/>
  <c r="C84" i="38"/>
  <c r="C60" i="38"/>
  <c r="D108" i="38"/>
  <c r="D48" i="38"/>
  <c r="E48" i="38" s="1"/>
  <c r="C72" i="38"/>
  <c r="C108" i="38"/>
  <c r="D96" i="38"/>
  <c r="D60" i="38"/>
  <c r="H36" i="108"/>
  <c r="H108" i="108"/>
  <c r="G84" i="108"/>
  <c r="G72" i="108"/>
  <c r="H48" i="108"/>
  <c r="H60" i="108"/>
  <c r="G60" i="108"/>
  <c r="G48" i="108"/>
  <c r="G36" i="108"/>
  <c r="H96" i="108"/>
  <c r="G96" i="108"/>
  <c r="H72" i="108"/>
  <c r="G108" i="108"/>
  <c r="H84" i="108"/>
  <c r="E61" i="15"/>
  <c r="E85" i="112"/>
  <c r="A47" i="105"/>
  <c r="A49" i="80"/>
  <c r="A65" i="68"/>
  <c r="A73" i="73"/>
  <c r="A76" i="68"/>
  <c r="A73" i="72"/>
  <c r="B32" i="75"/>
  <c r="J97" i="108"/>
  <c r="E36" i="107" l="1"/>
  <c r="E36" i="112"/>
  <c r="O30" i="124"/>
  <c r="Q25" i="124"/>
  <c r="D42" i="87"/>
  <c r="B44" i="87" s="1"/>
  <c r="D34" i="87"/>
  <c r="D41" i="87"/>
  <c r="D33" i="87"/>
  <c r="D37" i="87"/>
  <c r="D29" i="87"/>
  <c r="D40" i="87"/>
  <c r="D32" i="87"/>
  <c r="D39" i="87"/>
  <c r="D31" i="87"/>
  <c r="D38" i="87"/>
  <c r="D30" i="87"/>
  <c r="D36" i="87"/>
  <c r="D35" i="87"/>
  <c r="E72" i="106"/>
  <c r="J84" i="108"/>
  <c r="I48" i="108"/>
  <c r="R29" i="127"/>
  <c r="K108" i="108"/>
  <c r="E60" i="15"/>
  <c r="E48" i="15"/>
  <c r="K72" i="108"/>
  <c r="E60" i="112"/>
  <c r="J36" i="108"/>
  <c r="J72" i="108"/>
  <c r="K96" i="108"/>
  <c r="E84" i="112"/>
  <c r="E84" i="15"/>
  <c r="K84" i="108"/>
  <c r="E108" i="38"/>
  <c r="E108" i="15"/>
  <c r="E84" i="107"/>
  <c r="E108" i="106"/>
  <c r="E108" i="107"/>
  <c r="E60" i="107"/>
  <c r="E96" i="38"/>
  <c r="E96" i="15"/>
  <c r="I108" i="108"/>
  <c r="E48" i="106"/>
  <c r="O43" i="117"/>
  <c r="E84" i="106"/>
  <c r="K48" i="108"/>
  <c r="J96" i="108"/>
  <c r="E36" i="15"/>
  <c r="B31" i="75"/>
  <c r="E72" i="112"/>
  <c r="B62" i="70"/>
  <c r="A59" i="80"/>
  <c r="A71" i="120"/>
  <c r="B73" i="70"/>
  <c r="A72" i="72"/>
  <c r="E103" i="123"/>
  <c r="D103" i="123"/>
  <c r="E36" i="106"/>
  <c r="A35" i="105"/>
  <c r="A39" i="72"/>
  <c r="A50" i="73"/>
  <c r="C59" i="106"/>
  <c r="D59" i="106"/>
  <c r="C95" i="106"/>
  <c r="D47" i="106"/>
  <c r="C47" i="106"/>
  <c r="D95" i="106"/>
  <c r="C107" i="106"/>
  <c r="D71" i="106"/>
  <c r="C83" i="106"/>
  <c r="C71" i="106"/>
  <c r="D83" i="106"/>
  <c r="D35" i="106"/>
  <c r="C35" i="106"/>
  <c r="D107" i="106"/>
  <c r="B40" i="78"/>
  <c r="B51" i="78"/>
  <c r="A38" i="82"/>
  <c r="J48" i="108"/>
  <c r="E60" i="38"/>
  <c r="E72" i="15"/>
  <c r="B62" i="78"/>
  <c r="A61" i="74"/>
  <c r="I96" i="108"/>
  <c r="I36" i="108"/>
  <c r="E108" i="112"/>
  <c r="B73" i="77"/>
  <c r="A61" i="71"/>
  <c r="O54" i="117"/>
  <c r="B84" i="77"/>
  <c r="A82" i="82"/>
  <c r="E60" i="106"/>
  <c r="U29" i="127"/>
  <c r="N29" i="127"/>
  <c r="B51" i="77"/>
  <c r="A42" i="68"/>
  <c r="A39" i="73"/>
  <c r="A75" i="84"/>
  <c r="A83" i="73"/>
  <c r="A37" i="80"/>
  <c r="D71" i="112"/>
  <c r="C47" i="112"/>
  <c r="C83" i="112"/>
  <c r="C71" i="112"/>
  <c r="C59" i="112"/>
  <c r="D83" i="112"/>
  <c r="F47" i="112"/>
  <c r="G47" i="112" s="1"/>
  <c r="F35" i="112"/>
  <c r="G35" i="112" s="1"/>
  <c r="D59" i="112"/>
  <c r="C107" i="112"/>
  <c r="F71" i="112"/>
  <c r="G71" i="112" s="1"/>
  <c r="C35" i="112"/>
  <c r="F83" i="112"/>
  <c r="G83" i="112" s="1"/>
  <c r="D107" i="112"/>
  <c r="C95" i="112"/>
  <c r="D47" i="112"/>
  <c r="F95" i="112"/>
  <c r="G95" i="112" s="1"/>
  <c r="D35" i="112"/>
  <c r="F107" i="112"/>
  <c r="G107" i="112" s="1"/>
  <c r="D95" i="112"/>
  <c r="F59" i="112"/>
  <c r="G59" i="112" s="1"/>
  <c r="E72" i="107"/>
  <c r="E96" i="107"/>
  <c r="A39" i="74"/>
  <c r="A57" i="105"/>
  <c r="A72" i="74"/>
  <c r="B84" i="78"/>
  <c r="B40" i="70"/>
  <c r="J92" i="36"/>
  <c r="K92" i="36"/>
  <c r="D81" i="123"/>
  <c r="E81" i="123"/>
  <c r="D37" i="123"/>
  <c r="E37" i="123"/>
  <c r="A68" i="105"/>
  <c r="J108" i="108"/>
  <c r="E72" i="38"/>
  <c r="E59" i="123"/>
  <c r="D59" i="123"/>
  <c r="B62" i="77"/>
  <c r="B50" i="69"/>
  <c r="O32" i="117"/>
  <c r="E96" i="112"/>
  <c r="B73" i="78"/>
  <c r="A71" i="82"/>
  <c r="A75" i="68"/>
  <c r="E114" i="123"/>
  <c r="D114" i="123"/>
  <c r="A39" i="71"/>
  <c r="B39" i="69"/>
  <c r="A64" i="84"/>
  <c r="D70" i="123"/>
  <c r="E70" i="123"/>
  <c r="K36" i="108"/>
  <c r="A46" i="105"/>
  <c r="A60" i="82"/>
  <c r="K60" i="108"/>
  <c r="E84" i="38"/>
  <c r="A53" i="68"/>
  <c r="E92" i="123"/>
  <c r="D92" i="123"/>
  <c r="E36" i="38"/>
  <c r="A49" i="120"/>
  <c r="A50" i="71"/>
  <c r="A48" i="80"/>
  <c r="I72" i="108"/>
  <c r="J60" i="108"/>
  <c r="I60" i="108"/>
  <c r="E48" i="112"/>
  <c r="A64" i="68"/>
  <c r="A72" i="73"/>
  <c r="B72" i="69"/>
  <c r="B86" i="75"/>
  <c r="A83" i="74"/>
  <c r="E96" i="106"/>
  <c r="E48" i="123"/>
  <c r="D48" i="123"/>
  <c r="B53" i="75"/>
  <c r="A50" i="74"/>
  <c r="H107" i="108"/>
  <c r="H71" i="108"/>
  <c r="H95" i="108"/>
  <c r="H47" i="108"/>
  <c r="G47" i="108"/>
  <c r="H83" i="108"/>
  <c r="G71" i="108"/>
  <c r="G83" i="108"/>
  <c r="G59" i="108"/>
  <c r="H59" i="108"/>
  <c r="G107" i="108"/>
  <c r="H35" i="108"/>
  <c r="G95" i="108"/>
  <c r="G35" i="108"/>
  <c r="D107" i="15"/>
  <c r="D59" i="15"/>
  <c r="C71" i="15"/>
  <c r="C83" i="15"/>
  <c r="C95" i="15"/>
  <c r="D47" i="15"/>
  <c r="D35" i="15"/>
  <c r="D71" i="15"/>
  <c r="C107" i="15"/>
  <c r="D83" i="15"/>
  <c r="D95" i="15"/>
  <c r="C35" i="15"/>
  <c r="C47" i="15"/>
  <c r="C59" i="15"/>
  <c r="D83" i="38"/>
  <c r="C95" i="38"/>
  <c r="D71" i="38"/>
  <c r="C83" i="38"/>
  <c r="D35" i="38"/>
  <c r="D47" i="38"/>
  <c r="C59" i="38"/>
  <c r="C47" i="38"/>
  <c r="D107" i="38"/>
  <c r="D59" i="38"/>
  <c r="D95" i="38"/>
  <c r="C107" i="38"/>
  <c r="C35" i="38"/>
  <c r="C71" i="38"/>
  <c r="E48" i="107"/>
  <c r="B40" i="77"/>
  <c r="B42" i="75"/>
  <c r="J81" i="36"/>
  <c r="K81" i="36"/>
  <c r="A61" i="72"/>
  <c r="B51" i="70"/>
  <c r="B64" i="75"/>
  <c r="A61" i="73"/>
  <c r="A50" i="72"/>
  <c r="I84" i="108"/>
  <c r="A60" i="120"/>
  <c r="B61" i="69"/>
  <c r="B75" i="75"/>
  <c r="A86" i="84"/>
  <c r="A72" i="71"/>
  <c r="A70" i="80"/>
  <c r="A53" i="84"/>
  <c r="A38" i="120"/>
  <c r="A49" i="82"/>
  <c r="F107" i="108"/>
  <c r="E71" i="108"/>
  <c r="E35" i="108"/>
  <c r="E107" i="108"/>
  <c r="E59" i="108"/>
  <c r="F47" i="108"/>
  <c r="F83" i="108"/>
  <c r="F71" i="108"/>
  <c r="E95" i="108"/>
  <c r="E83" i="108"/>
  <c r="F59" i="108"/>
  <c r="F35" i="108"/>
  <c r="F95" i="108"/>
  <c r="E47" i="108"/>
  <c r="D83" i="107"/>
  <c r="D107" i="107"/>
  <c r="C59" i="107"/>
  <c r="C107" i="107"/>
  <c r="D59" i="107"/>
  <c r="D95" i="107"/>
  <c r="D35" i="107"/>
  <c r="C95" i="107"/>
  <c r="C83" i="107"/>
  <c r="C71" i="107"/>
  <c r="C47" i="107"/>
  <c r="C35" i="107"/>
  <c r="D71" i="107"/>
  <c r="D47" i="107"/>
  <c r="E35" i="38" l="1"/>
  <c r="E107" i="15"/>
  <c r="P30" i="124"/>
  <c r="R25" i="124"/>
  <c r="E83" i="107"/>
  <c r="E107" i="106"/>
  <c r="I47" i="108"/>
  <c r="E95" i="106"/>
  <c r="E47" i="112"/>
  <c r="E107" i="112"/>
  <c r="I59" i="108"/>
  <c r="E71" i="15"/>
  <c r="N28" i="127"/>
  <c r="K95" i="108"/>
  <c r="E47" i="38"/>
  <c r="E59" i="106"/>
  <c r="E59" i="112"/>
  <c r="E71" i="112"/>
  <c r="J71" i="108"/>
  <c r="K83" i="108"/>
  <c r="E107" i="38"/>
  <c r="E83" i="38"/>
  <c r="E59" i="107"/>
  <c r="J95" i="108"/>
  <c r="E107" i="107"/>
  <c r="I71" i="108"/>
  <c r="E47" i="15"/>
  <c r="J107" i="108"/>
  <c r="E35" i="106"/>
  <c r="E47" i="106"/>
  <c r="E35" i="107"/>
  <c r="E59" i="38"/>
  <c r="D47" i="123"/>
  <c r="E47" i="123"/>
  <c r="U28" i="127"/>
  <c r="D91" i="123"/>
  <c r="E91" i="123"/>
  <c r="A41" i="68"/>
  <c r="A48" i="82"/>
  <c r="A63" i="84"/>
  <c r="A49" i="71"/>
  <c r="A34" i="105"/>
  <c r="A38" i="71"/>
  <c r="A36" i="80"/>
  <c r="A37" i="82"/>
  <c r="B61" i="70"/>
  <c r="A71" i="74"/>
  <c r="E71" i="107"/>
  <c r="E83" i="15"/>
  <c r="E59" i="15"/>
  <c r="J59" i="108"/>
  <c r="K107" i="108"/>
  <c r="B49" i="69"/>
  <c r="A47" i="80"/>
  <c r="A74" i="84"/>
  <c r="A63" i="68"/>
  <c r="B74" i="75"/>
  <c r="O53" i="117"/>
  <c r="I95" i="108"/>
  <c r="E95" i="38"/>
  <c r="E71" i="38"/>
  <c r="J83" i="108"/>
  <c r="A48" i="120"/>
  <c r="E58" i="123"/>
  <c r="D58" i="123"/>
  <c r="A37" i="120"/>
  <c r="B50" i="77"/>
  <c r="B52" i="75"/>
  <c r="A49" i="74"/>
  <c r="B39" i="77"/>
  <c r="A56" i="105"/>
  <c r="B60" i="69"/>
  <c r="E95" i="112"/>
  <c r="D34" i="107"/>
  <c r="D58" i="107"/>
  <c r="C70" i="107"/>
  <c r="C46" i="107"/>
  <c r="C34" i="107"/>
  <c r="D82" i="107"/>
  <c r="D94" i="107"/>
  <c r="C106" i="107"/>
  <c r="C58" i="107"/>
  <c r="D106" i="107"/>
  <c r="D70" i="107"/>
  <c r="C94" i="107"/>
  <c r="C82" i="107"/>
  <c r="D46" i="107"/>
  <c r="E113" i="123"/>
  <c r="D113" i="123"/>
  <c r="E71" i="106"/>
  <c r="C70" i="106"/>
  <c r="D106" i="106"/>
  <c r="D58" i="106"/>
  <c r="C82" i="106"/>
  <c r="D34" i="106"/>
  <c r="D46" i="106"/>
  <c r="D70" i="106"/>
  <c r="C46" i="106"/>
  <c r="C58" i="106"/>
  <c r="C34" i="106"/>
  <c r="D94" i="106"/>
  <c r="C94" i="106"/>
  <c r="C106" i="106"/>
  <c r="D82" i="106"/>
  <c r="K91" i="36"/>
  <c r="J91" i="36"/>
  <c r="I35" i="108"/>
  <c r="B61" i="77"/>
  <c r="B38" i="69"/>
  <c r="B39" i="78"/>
  <c r="A60" i="71"/>
  <c r="E35" i="112"/>
  <c r="E58" i="108"/>
  <c r="F106" i="108"/>
  <c r="E106" i="108"/>
  <c r="E70" i="108"/>
  <c r="F46" i="108"/>
  <c r="F58" i="108"/>
  <c r="E46" i="108"/>
  <c r="E94" i="108"/>
  <c r="F94" i="108"/>
  <c r="F34" i="108"/>
  <c r="F70" i="108"/>
  <c r="F82" i="108"/>
  <c r="E34" i="108"/>
  <c r="E82" i="108"/>
  <c r="H46" i="108"/>
  <c r="H94" i="108"/>
  <c r="G46" i="108"/>
  <c r="H82" i="108"/>
  <c r="G34" i="108"/>
  <c r="H34" i="108"/>
  <c r="H58" i="108"/>
  <c r="G94" i="108"/>
  <c r="H106" i="108"/>
  <c r="G70" i="108"/>
  <c r="G106" i="108"/>
  <c r="H70" i="108"/>
  <c r="G82" i="108"/>
  <c r="G58" i="108"/>
  <c r="C82" i="15"/>
  <c r="C94" i="15"/>
  <c r="D70" i="15"/>
  <c r="C106" i="15"/>
  <c r="D82" i="15"/>
  <c r="C34" i="15"/>
  <c r="D34" i="15"/>
  <c r="D58" i="15"/>
  <c r="D106" i="15"/>
  <c r="D46" i="15"/>
  <c r="D94" i="15"/>
  <c r="C70" i="15"/>
  <c r="C46" i="15"/>
  <c r="C58" i="15"/>
  <c r="D34" i="112"/>
  <c r="F70" i="112"/>
  <c r="G70" i="112" s="1"/>
  <c r="C106" i="112"/>
  <c r="C58" i="112"/>
  <c r="F94" i="112"/>
  <c r="G94" i="112" s="1"/>
  <c r="F82" i="112"/>
  <c r="G82" i="112" s="1"/>
  <c r="C94" i="112"/>
  <c r="D70" i="112"/>
  <c r="C34" i="112"/>
  <c r="F58" i="112"/>
  <c r="G58" i="112" s="1"/>
  <c r="C46" i="112"/>
  <c r="D46" i="112"/>
  <c r="D82" i="112"/>
  <c r="F46" i="112"/>
  <c r="G46" i="112" s="1"/>
  <c r="F106" i="112"/>
  <c r="G106" i="112" s="1"/>
  <c r="F34" i="112"/>
  <c r="G34" i="112" s="1"/>
  <c r="D58" i="112"/>
  <c r="D106" i="112"/>
  <c r="C82" i="112"/>
  <c r="D94" i="112"/>
  <c r="C70" i="112"/>
  <c r="A59" i="120"/>
  <c r="A60" i="72"/>
  <c r="D80" i="123"/>
  <c r="E80" i="123"/>
  <c r="E35" i="15"/>
  <c r="J35" i="108"/>
  <c r="D90" i="123"/>
  <c r="A60" i="74"/>
  <c r="A38" i="74"/>
  <c r="J47" i="108"/>
  <c r="A45" i="105"/>
  <c r="B61" i="78"/>
  <c r="A59" i="82"/>
  <c r="B50" i="78"/>
  <c r="A49" i="73"/>
  <c r="A38" i="73"/>
  <c r="A70" i="82"/>
  <c r="I107" i="108"/>
  <c r="K35" i="108"/>
  <c r="K47" i="108"/>
  <c r="B50" i="70"/>
  <c r="B63" i="75"/>
  <c r="A60" i="73"/>
  <c r="A52" i="84"/>
  <c r="B39" i="70"/>
  <c r="B72" i="78"/>
  <c r="A71" i="73"/>
  <c r="J80" i="36"/>
  <c r="K80" i="36"/>
  <c r="B30" i="75"/>
  <c r="R28" i="127"/>
  <c r="D69" i="123"/>
  <c r="E69" i="123"/>
  <c r="D36" i="123"/>
  <c r="E36" i="123"/>
  <c r="E47" i="107"/>
  <c r="E95" i="107"/>
  <c r="I83" i="108"/>
  <c r="O42" i="117"/>
  <c r="K102" i="36"/>
  <c r="J102" i="36"/>
  <c r="E95" i="15"/>
  <c r="K59" i="108"/>
  <c r="K71" i="108"/>
  <c r="A52" i="68"/>
  <c r="A49" i="72"/>
  <c r="D79" i="123"/>
  <c r="A38" i="72"/>
  <c r="B41" i="75"/>
  <c r="B72" i="77"/>
  <c r="A58" i="80"/>
  <c r="D102" i="123"/>
  <c r="E102" i="123"/>
  <c r="E83" i="112"/>
  <c r="O31" i="117"/>
  <c r="E83" i="106"/>
  <c r="D94" i="38"/>
  <c r="D46" i="38"/>
  <c r="C82" i="38"/>
  <c r="D106" i="38"/>
  <c r="C70" i="38"/>
  <c r="D70" i="38"/>
  <c r="C106" i="38"/>
  <c r="C94" i="38"/>
  <c r="D34" i="38"/>
  <c r="D82" i="38"/>
  <c r="C34" i="38"/>
  <c r="D58" i="38"/>
  <c r="C58" i="38"/>
  <c r="C46" i="38"/>
  <c r="J103" i="36" l="1"/>
  <c r="K103" i="36"/>
  <c r="Q30" i="124"/>
  <c r="S25" i="124"/>
  <c r="J70" i="108"/>
  <c r="E70" i="107"/>
  <c r="E82" i="38"/>
  <c r="J94" i="108"/>
  <c r="E34" i="38"/>
  <c r="E70" i="38"/>
  <c r="E94" i="15"/>
  <c r="E82" i="106"/>
  <c r="E82" i="15"/>
  <c r="E46" i="15"/>
  <c r="I46" i="108"/>
  <c r="E79" i="123"/>
  <c r="I34" i="108"/>
  <c r="I106" i="108"/>
  <c r="E94" i="106"/>
  <c r="E58" i="106"/>
  <c r="E34" i="107"/>
  <c r="K70" i="108"/>
  <c r="J106" i="108"/>
  <c r="J46" i="108"/>
  <c r="E70" i="112"/>
  <c r="E82" i="107"/>
  <c r="J79" i="36"/>
  <c r="I58" i="108"/>
  <c r="O41" i="117"/>
  <c r="E94" i="38"/>
  <c r="E58" i="38"/>
  <c r="E106" i="38"/>
  <c r="E34" i="106"/>
  <c r="O30" i="117"/>
  <c r="J58" i="108"/>
  <c r="K34" i="108"/>
  <c r="K82" i="108"/>
  <c r="B62" i="75"/>
  <c r="D78" i="123"/>
  <c r="A48" i="73"/>
  <c r="D46" i="123"/>
  <c r="E46" i="123"/>
  <c r="B29" i="75"/>
  <c r="C69" i="112"/>
  <c r="F93" i="112"/>
  <c r="G93" i="112" s="1"/>
  <c r="D45" i="112"/>
  <c r="F69" i="112"/>
  <c r="G69" i="112" s="1"/>
  <c r="D33" i="112"/>
  <c r="D69" i="112"/>
  <c r="C93" i="112"/>
  <c r="F57" i="112"/>
  <c r="G57" i="112" s="1"/>
  <c r="C45" i="112"/>
  <c r="F105" i="112"/>
  <c r="G105" i="112" s="1"/>
  <c r="C105" i="112"/>
  <c r="D81" i="112"/>
  <c r="C33" i="112"/>
  <c r="C57" i="112"/>
  <c r="C81" i="112"/>
  <c r="D105" i="112"/>
  <c r="D93" i="112"/>
  <c r="D57" i="112"/>
  <c r="F33" i="112"/>
  <c r="G33" i="112" s="1"/>
  <c r="F81" i="112"/>
  <c r="G81" i="112" s="1"/>
  <c r="F45" i="112"/>
  <c r="G45" i="112" s="1"/>
  <c r="B60" i="77"/>
  <c r="A59" i="74"/>
  <c r="A40" i="68"/>
  <c r="E90" i="123"/>
  <c r="E106" i="112"/>
  <c r="E106" i="15"/>
  <c r="K58" i="108"/>
  <c r="I94" i="108"/>
  <c r="B40" i="75"/>
  <c r="K79" i="36"/>
  <c r="E106" i="107"/>
  <c r="E58" i="107"/>
  <c r="D68" i="123"/>
  <c r="E68" i="123"/>
  <c r="B60" i="78"/>
  <c r="A58" i="82"/>
  <c r="A36" i="120"/>
  <c r="B37" i="69"/>
  <c r="A35" i="80"/>
  <c r="K90" i="36"/>
  <c r="J90" i="36"/>
  <c r="E34" i="112"/>
  <c r="E34" i="15"/>
  <c r="J82" i="108"/>
  <c r="J34" i="108"/>
  <c r="B38" i="78"/>
  <c r="A37" i="74"/>
  <c r="E106" i="106"/>
  <c r="K101" i="36"/>
  <c r="J101" i="36"/>
  <c r="E81" i="108"/>
  <c r="F45" i="108"/>
  <c r="E33" i="108"/>
  <c r="E57" i="108"/>
  <c r="F81" i="108"/>
  <c r="F57" i="108"/>
  <c r="F33" i="108"/>
  <c r="F105" i="108"/>
  <c r="E105" i="108"/>
  <c r="F93" i="108"/>
  <c r="F69" i="108"/>
  <c r="E93" i="108"/>
  <c r="E45" i="108"/>
  <c r="E69" i="108"/>
  <c r="B38" i="77"/>
  <c r="D69" i="107"/>
  <c r="C93" i="107"/>
  <c r="C33" i="107"/>
  <c r="D57" i="107"/>
  <c r="D81" i="107"/>
  <c r="D105" i="107"/>
  <c r="D45" i="107"/>
  <c r="C81" i="107"/>
  <c r="C105" i="107"/>
  <c r="C57" i="107"/>
  <c r="D33" i="107"/>
  <c r="D93" i="107"/>
  <c r="C45" i="107"/>
  <c r="C69" i="107"/>
  <c r="A51" i="68"/>
  <c r="A59" i="73"/>
  <c r="B49" i="77"/>
  <c r="B51" i="75"/>
  <c r="A37" i="72"/>
  <c r="D101" i="123"/>
  <c r="E101" i="123"/>
  <c r="E58" i="15"/>
  <c r="G57" i="108"/>
  <c r="G105" i="108"/>
  <c r="H81" i="108"/>
  <c r="G93" i="108"/>
  <c r="G81" i="108"/>
  <c r="H45" i="108"/>
  <c r="H33" i="108"/>
  <c r="G45" i="108"/>
  <c r="H105" i="108"/>
  <c r="H93" i="108"/>
  <c r="G69" i="108"/>
  <c r="H69" i="108"/>
  <c r="H57" i="108"/>
  <c r="G33" i="108"/>
  <c r="D105" i="38"/>
  <c r="C69" i="38"/>
  <c r="C81" i="38"/>
  <c r="D57" i="38"/>
  <c r="D93" i="38"/>
  <c r="D33" i="38"/>
  <c r="C45" i="38"/>
  <c r="C93" i="38"/>
  <c r="C57" i="38"/>
  <c r="D45" i="38"/>
  <c r="D81" i="38"/>
  <c r="C33" i="38"/>
  <c r="C105" i="38"/>
  <c r="D69" i="38"/>
  <c r="D81" i="106"/>
  <c r="C33" i="106"/>
  <c r="D57" i="106"/>
  <c r="D69" i="106"/>
  <c r="C57" i="106"/>
  <c r="C81" i="106"/>
  <c r="C69" i="106"/>
  <c r="D33" i="106"/>
  <c r="D93" i="106"/>
  <c r="C93" i="106"/>
  <c r="D105" i="106"/>
  <c r="C105" i="106"/>
  <c r="D45" i="106"/>
  <c r="C45" i="106"/>
  <c r="A62" i="84"/>
  <c r="B48" i="69"/>
  <c r="A48" i="72"/>
  <c r="A51" i="84"/>
  <c r="B38" i="70"/>
  <c r="A47" i="82"/>
  <c r="A36" i="82"/>
  <c r="E94" i="107"/>
  <c r="E57" i="123"/>
  <c r="D57" i="123"/>
  <c r="C33" i="15"/>
  <c r="D45" i="15"/>
  <c r="D69" i="15"/>
  <c r="D105" i="15"/>
  <c r="C93" i="15"/>
  <c r="C105" i="15"/>
  <c r="C57" i="15"/>
  <c r="D93" i="15"/>
  <c r="D33" i="15"/>
  <c r="C81" i="15"/>
  <c r="D57" i="15"/>
  <c r="C45" i="15"/>
  <c r="C69" i="15"/>
  <c r="D81" i="15"/>
  <c r="E46" i="38"/>
  <c r="A47" i="120"/>
  <c r="B49" i="70"/>
  <c r="A33" i="105"/>
  <c r="A37" i="71"/>
  <c r="E82" i="112"/>
  <c r="K94" i="108"/>
  <c r="I82" i="108"/>
  <c r="E70" i="106"/>
  <c r="E46" i="107"/>
  <c r="D35" i="123"/>
  <c r="E35" i="123"/>
  <c r="A44" i="105"/>
  <c r="A48" i="71"/>
  <c r="A46" i="80"/>
  <c r="B49" i="78"/>
  <c r="A48" i="74"/>
  <c r="E94" i="112"/>
  <c r="E46" i="112"/>
  <c r="E58" i="112"/>
  <c r="E70" i="15"/>
  <c r="K106" i="108"/>
  <c r="K46" i="108"/>
  <c r="I70" i="108"/>
  <c r="O52" i="117"/>
  <c r="A37" i="73"/>
  <c r="E46" i="106"/>
  <c r="K104" i="36" l="1"/>
  <c r="J104" i="36"/>
  <c r="J45" i="108"/>
  <c r="E81" i="38"/>
  <c r="R30" i="124"/>
  <c r="T25" i="124"/>
  <c r="E33" i="107"/>
  <c r="E45" i="106"/>
  <c r="I81" i="108"/>
  <c r="E57" i="38"/>
  <c r="E105" i="38"/>
  <c r="E81" i="107"/>
  <c r="J81" i="108"/>
  <c r="E69" i="106"/>
  <c r="E69" i="112"/>
  <c r="J105" i="108"/>
  <c r="E69" i="15"/>
  <c r="E33" i="15"/>
  <c r="I105" i="108"/>
  <c r="E78" i="123"/>
  <c r="K57" i="108"/>
  <c r="I33" i="108"/>
  <c r="E69" i="38"/>
  <c r="J93" i="108"/>
  <c r="E105" i="107"/>
  <c r="E69" i="107"/>
  <c r="J69" i="108"/>
  <c r="E93" i="106"/>
  <c r="E45" i="107"/>
  <c r="E93" i="15"/>
  <c r="I45" i="108"/>
  <c r="E81" i="112"/>
  <c r="E81" i="15"/>
  <c r="E81" i="106"/>
  <c r="K105" i="108"/>
  <c r="J57" i="108"/>
  <c r="E45" i="15"/>
  <c r="E93" i="107"/>
  <c r="E57" i="107"/>
  <c r="E93" i="112"/>
  <c r="E57" i="15"/>
  <c r="K45" i="108"/>
  <c r="E33" i="38"/>
  <c r="A36" i="73"/>
  <c r="D67" i="123"/>
  <c r="E67" i="123"/>
  <c r="O29" i="117"/>
  <c r="E105" i="106"/>
  <c r="E57" i="106"/>
  <c r="K69" i="108"/>
  <c r="I57" i="108"/>
  <c r="A32" i="105"/>
  <c r="B36" i="69"/>
  <c r="F58" i="69" s="1"/>
  <c r="A36" i="72"/>
  <c r="D68" i="15"/>
  <c r="D44" i="15"/>
  <c r="C68" i="15"/>
  <c r="D56" i="15"/>
  <c r="C44" i="15"/>
  <c r="C80" i="15"/>
  <c r="C32" i="15"/>
  <c r="C104" i="15"/>
  <c r="D32" i="15"/>
  <c r="D92" i="15"/>
  <c r="C92" i="15"/>
  <c r="D104" i="15"/>
  <c r="D80" i="15"/>
  <c r="C56" i="15"/>
  <c r="D104" i="112"/>
  <c r="D68" i="112"/>
  <c r="C68" i="112"/>
  <c r="C56" i="112"/>
  <c r="F32" i="112"/>
  <c r="G32" i="112" s="1"/>
  <c r="F68" i="112"/>
  <c r="G68" i="112" s="1"/>
  <c r="F92" i="112"/>
  <c r="G92" i="112" s="1"/>
  <c r="D44" i="112"/>
  <c r="D56" i="112"/>
  <c r="D92" i="112"/>
  <c r="F80" i="112"/>
  <c r="G80" i="112" s="1"/>
  <c r="C104" i="112"/>
  <c r="D80" i="112"/>
  <c r="C32" i="112"/>
  <c r="F44" i="112"/>
  <c r="G44" i="112" s="1"/>
  <c r="F104" i="112"/>
  <c r="G104" i="112" s="1"/>
  <c r="C92" i="112"/>
  <c r="C80" i="112"/>
  <c r="D32" i="112"/>
  <c r="F56" i="112"/>
  <c r="G56" i="112" s="1"/>
  <c r="C44" i="112"/>
  <c r="D56" i="123"/>
  <c r="E56" i="123"/>
  <c r="E57" i="112"/>
  <c r="A34" i="80"/>
  <c r="E93" i="38"/>
  <c r="K81" i="108"/>
  <c r="B48" i="77"/>
  <c r="F104" i="108"/>
  <c r="E56" i="108"/>
  <c r="E80" i="108"/>
  <c r="F68" i="108"/>
  <c r="F32" i="108"/>
  <c r="F80" i="108"/>
  <c r="F56" i="108"/>
  <c r="F92" i="108"/>
  <c r="E44" i="108"/>
  <c r="E68" i="108"/>
  <c r="E32" i="108"/>
  <c r="E104" i="108"/>
  <c r="F44" i="108"/>
  <c r="E92" i="108"/>
  <c r="E45" i="112"/>
  <c r="K93" i="108"/>
  <c r="G92" i="108"/>
  <c r="G68" i="108"/>
  <c r="G44" i="108"/>
  <c r="H104" i="108"/>
  <c r="G32" i="108"/>
  <c r="H68" i="108"/>
  <c r="G80" i="108"/>
  <c r="H44" i="108"/>
  <c r="H56" i="108"/>
  <c r="H92" i="108"/>
  <c r="H32" i="108"/>
  <c r="G104" i="108"/>
  <c r="G56" i="108"/>
  <c r="H80" i="108"/>
  <c r="C68" i="38"/>
  <c r="D92" i="38"/>
  <c r="C56" i="38"/>
  <c r="D44" i="38"/>
  <c r="D32" i="38"/>
  <c r="D56" i="38"/>
  <c r="D104" i="38"/>
  <c r="C92" i="38"/>
  <c r="D68" i="38"/>
  <c r="C32" i="38"/>
  <c r="D80" i="38"/>
  <c r="C80" i="38"/>
  <c r="C44" i="38"/>
  <c r="C104" i="38"/>
  <c r="B39" i="75"/>
  <c r="E105" i="112"/>
  <c r="O40" i="117"/>
  <c r="A36" i="71"/>
  <c r="J78" i="36"/>
  <c r="K78" i="36"/>
  <c r="E105" i="15"/>
  <c r="E33" i="106"/>
  <c r="I69" i="108"/>
  <c r="A47" i="73"/>
  <c r="D68" i="107"/>
  <c r="D56" i="107"/>
  <c r="C80" i="107"/>
  <c r="D80" i="107"/>
  <c r="D92" i="107"/>
  <c r="D32" i="107"/>
  <c r="C44" i="107"/>
  <c r="C104" i="107"/>
  <c r="C56" i="107"/>
  <c r="D44" i="107"/>
  <c r="C68" i="107"/>
  <c r="D104" i="107"/>
  <c r="C32" i="107"/>
  <c r="C92" i="107"/>
  <c r="B37" i="77"/>
  <c r="A50" i="84"/>
  <c r="E45" i="123"/>
  <c r="D45" i="123"/>
  <c r="E45" i="38"/>
  <c r="I93" i="108"/>
  <c r="B48" i="78"/>
  <c r="A47" i="74"/>
  <c r="B37" i="78"/>
  <c r="D34" i="123"/>
  <c r="E34" i="123"/>
  <c r="B28" i="75"/>
  <c r="K33" i="108"/>
  <c r="A39" i="68"/>
  <c r="B50" i="75"/>
  <c r="A46" i="82"/>
  <c r="J89" i="36"/>
  <c r="K89" i="36"/>
  <c r="A36" i="74"/>
  <c r="E33" i="112"/>
  <c r="J33" i="108"/>
  <c r="D89" i="123"/>
  <c r="E89" i="123"/>
  <c r="A35" i="120"/>
  <c r="B37" i="70"/>
  <c r="C68" i="106"/>
  <c r="C56" i="106"/>
  <c r="D80" i="106"/>
  <c r="D92" i="106"/>
  <c r="C104" i="106"/>
  <c r="C44" i="106"/>
  <c r="C80" i="106"/>
  <c r="D32" i="106"/>
  <c r="D56" i="106"/>
  <c r="D44" i="106"/>
  <c r="C92" i="106"/>
  <c r="C32" i="106"/>
  <c r="D104" i="106"/>
  <c r="D68" i="106"/>
  <c r="A35" i="82"/>
  <c r="J105" i="36" l="1"/>
  <c r="K105" i="36"/>
  <c r="E66" i="74"/>
  <c r="E68" i="38"/>
  <c r="S30" i="124"/>
  <c r="U25" i="124"/>
  <c r="F37" i="69"/>
  <c r="E33" i="105"/>
  <c r="J104" i="108"/>
  <c r="K92" i="108"/>
  <c r="J80" i="108"/>
  <c r="E104" i="106"/>
  <c r="E48" i="74"/>
  <c r="J56" i="108"/>
  <c r="J68" i="108"/>
  <c r="J92" i="108"/>
  <c r="E32" i="107"/>
  <c r="K80" i="108"/>
  <c r="E51" i="84"/>
  <c r="J32" i="108"/>
  <c r="E40" i="71"/>
  <c r="J44" i="108"/>
  <c r="E92" i="106"/>
  <c r="E80" i="112"/>
  <c r="E44" i="107"/>
  <c r="E80" i="38"/>
  <c r="O28" i="117"/>
  <c r="E56" i="107"/>
  <c r="E36" i="120"/>
  <c r="K32" i="108"/>
  <c r="E68" i="112"/>
  <c r="E44" i="106"/>
  <c r="E56" i="106"/>
  <c r="I44" i="108"/>
  <c r="E56" i="38"/>
  <c r="E44" i="38"/>
  <c r="K68" i="108"/>
  <c r="F82" i="70"/>
  <c r="F70" i="70"/>
  <c r="F81" i="70"/>
  <c r="F80" i="70"/>
  <c r="F58" i="70"/>
  <c r="F69" i="70"/>
  <c r="F57" i="70"/>
  <c r="F68" i="70"/>
  <c r="F79" i="70"/>
  <c r="F46" i="70"/>
  <c r="F67" i="70"/>
  <c r="F56" i="70"/>
  <c r="F78" i="70"/>
  <c r="F45" i="70"/>
  <c r="F66" i="70"/>
  <c r="F55" i="70"/>
  <c r="F77" i="70"/>
  <c r="F44" i="70"/>
  <c r="F43" i="70"/>
  <c r="F54" i="70"/>
  <c r="F76" i="70"/>
  <c r="F65" i="70"/>
  <c r="F53" i="70"/>
  <c r="F75" i="70"/>
  <c r="F42" i="70"/>
  <c r="F64" i="70"/>
  <c r="F63" i="70"/>
  <c r="F52" i="70"/>
  <c r="F41" i="70"/>
  <c r="F40" i="70"/>
  <c r="F51" i="70"/>
  <c r="F39" i="70"/>
  <c r="E92" i="82"/>
  <c r="E80" i="82"/>
  <c r="E91" i="82"/>
  <c r="E90" i="82"/>
  <c r="E79" i="82"/>
  <c r="E68" i="82"/>
  <c r="E89" i="82"/>
  <c r="E67" i="82"/>
  <c r="E56" i="82"/>
  <c r="E78" i="82"/>
  <c r="E77" i="82"/>
  <c r="E55" i="82"/>
  <c r="E88" i="82"/>
  <c r="E66" i="82"/>
  <c r="E76" i="82"/>
  <c r="E65" i="82"/>
  <c r="E87" i="82"/>
  <c r="E54" i="82"/>
  <c r="E64" i="82"/>
  <c r="E75" i="82"/>
  <c r="E53" i="82"/>
  <c r="E86" i="82"/>
  <c r="E85" i="82"/>
  <c r="E74" i="82"/>
  <c r="E63" i="82"/>
  <c r="E52" i="82"/>
  <c r="E62" i="82"/>
  <c r="E73" i="82"/>
  <c r="E51" i="82"/>
  <c r="E84" i="82"/>
  <c r="E50" i="82"/>
  <c r="E83" i="82"/>
  <c r="E61" i="82"/>
  <c r="E72" i="82"/>
  <c r="E49" i="82"/>
  <c r="E60" i="82"/>
  <c r="E71" i="82"/>
  <c r="E48" i="82"/>
  <c r="E59" i="82"/>
  <c r="D55" i="123"/>
  <c r="E55" i="123"/>
  <c r="A35" i="73"/>
  <c r="D33" i="123"/>
  <c r="E33" i="123"/>
  <c r="D79" i="15"/>
  <c r="C55" i="15"/>
  <c r="C79" i="15"/>
  <c r="C43" i="15"/>
  <c r="D103" i="15"/>
  <c r="D91" i="15"/>
  <c r="C31" i="15"/>
  <c r="C91" i="15"/>
  <c r="D55" i="15"/>
  <c r="D67" i="15"/>
  <c r="C103" i="15"/>
  <c r="C67" i="15"/>
  <c r="D43" i="15"/>
  <c r="D31" i="15"/>
  <c r="C31" i="38"/>
  <c r="C91" i="38"/>
  <c r="D103" i="38"/>
  <c r="D79" i="38"/>
  <c r="D67" i="38"/>
  <c r="C79" i="38"/>
  <c r="C55" i="38"/>
  <c r="C103" i="38"/>
  <c r="D31" i="38"/>
  <c r="C67" i="38"/>
  <c r="D91" i="38"/>
  <c r="D55" i="38"/>
  <c r="C43" i="38"/>
  <c r="D43" i="38"/>
  <c r="I56" i="108"/>
  <c r="E80" i="80"/>
  <c r="E79" i="80"/>
  <c r="E68" i="80"/>
  <c r="E56" i="80"/>
  <c r="E78" i="80"/>
  <c r="E67" i="80"/>
  <c r="E44" i="80"/>
  <c r="E77" i="80"/>
  <c r="E66" i="80"/>
  <c r="E55" i="80"/>
  <c r="E76" i="80"/>
  <c r="E54" i="80"/>
  <c r="E65" i="80"/>
  <c r="E53" i="80"/>
  <c r="E42" i="80"/>
  <c r="E64" i="80"/>
  <c r="E75" i="80"/>
  <c r="E74" i="80"/>
  <c r="E63" i="80"/>
  <c r="E41" i="80"/>
  <c r="E52" i="80"/>
  <c r="E40" i="80"/>
  <c r="E73" i="80"/>
  <c r="E51" i="80"/>
  <c r="E62" i="80"/>
  <c r="E39" i="80"/>
  <c r="E72" i="80"/>
  <c r="E50" i="80"/>
  <c r="E61" i="80"/>
  <c r="E49" i="80"/>
  <c r="E60" i="80"/>
  <c r="E71" i="80"/>
  <c r="E38" i="80"/>
  <c r="E59" i="80"/>
  <c r="E48" i="80"/>
  <c r="E37" i="80"/>
  <c r="E36" i="80"/>
  <c r="E43" i="80"/>
  <c r="E47" i="80"/>
  <c r="E44" i="112"/>
  <c r="E78" i="105"/>
  <c r="E77" i="105"/>
  <c r="E66" i="105"/>
  <c r="E65" i="105"/>
  <c r="E54" i="105"/>
  <c r="E76" i="105"/>
  <c r="E75" i="105"/>
  <c r="E53" i="105"/>
  <c r="E64" i="105"/>
  <c r="E42" i="105"/>
  <c r="E74" i="105"/>
  <c r="E52" i="105"/>
  <c r="E63" i="105"/>
  <c r="E41" i="105"/>
  <c r="E51" i="105"/>
  <c r="E62" i="105"/>
  <c r="E73" i="105"/>
  <c r="E40" i="105"/>
  <c r="E72" i="105"/>
  <c r="E50" i="105"/>
  <c r="E39" i="105"/>
  <c r="E61" i="105"/>
  <c r="E49" i="105"/>
  <c r="E38" i="105"/>
  <c r="E71" i="105"/>
  <c r="E60" i="105"/>
  <c r="E48" i="105"/>
  <c r="E37" i="105"/>
  <c r="E70" i="105"/>
  <c r="E59" i="105"/>
  <c r="E58" i="105"/>
  <c r="E47" i="105"/>
  <c r="E36" i="105"/>
  <c r="E69" i="105"/>
  <c r="E57" i="105"/>
  <c r="E46" i="105"/>
  <c r="E35" i="105"/>
  <c r="E34" i="105"/>
  <c r="E45" i="105"/>
  <c r="E93" i="74"/>
  <c r="E92" i="74"/>
  <c r="E81" i="74"/>
  <c r="E69" i="74"/>
  <c r="E80" i="74"/>
  <c r="E91" i="74"/>
  <c r="E79" i="74"/>
  <c r="E90" i="74"/>
  <c r="E57" i="74"/>
  <c r="E68" i="74"/>
  <c r="E78" i="74"/>
  <c r="E89" i="74"/>
  <c r="E56" i="74"/>
  <c r="E67" i="74"/>
  <c r="E77" i="74"/>
  <c r="E55" i="74"/>
  <c r="E88" i="74"/>
  <c r="E54" i="74"/>
  <c r="E65" i="74"/>
  <c r="E76" i="74"/>
  <c r="E87" i="74"/>
  <c r="E53" i="74"/>
  <c r="E64" i="74"/>
  <c r="E86" i="74"/>
  <c r="E75" i="74"/>
  <c r="E63" i="74"/>
  <c r="E52" i="74"/>
  <c r="E85" i="74"/>
  <c r="E74" i="74"/>
  <c r="E51" i="74"/>
  <c r="E73" i="74"/>
  <c r="E84" i="74"/>
  <c r="E62" i="74"/>
  <c r="E50" i="74"/>
  <c r="E61" i="74"/>
  <c r="E72" i="74"/>
  <c r="E60" i="74"/>
  <c r="E49" i="74"/>
  <c r="E68" i="107"/>
  <c r="E82" i="71"/>
  <c r="E70" i="71"/>
  <c r="E81" i="71"/>
  <c r="E80" i="71"/>
  <c r="E69" i="71"/>
  <c r="E58" i="71"/>
  <c r="E46" i="71"/>
  <c r="E79" i="71"/>
  <c r="E57" i="71"/>
  <c r="E78" i="71"/>
  <c r="E56" i="71"/>
  <c r="E45" i="71"/>
  <c r="E67" i="71"/>
  <c r="E55" i="71"/>
  <c r="E44" i="71"/>
  <c r="E66" i="71"/>
  <c r="E77" i="71"/>
  <c r="E54" i="71"/>
  <c r="E76" i="71"/>
  <c r="E65" i="71"/>
  <c r="E43" i="71"/>
  <c r="E42" i="71"/>
  <c r="E64" i="71"/>
  <c r="E53" i="71"/>
  <c r="E75" i="71"/>
  <c r="E74" i="71"/>
  <c r="E63" i="71"/>
  <c r="E52" i="71"/>
  <c r="E41" i="71"/>
  <c r="E51" i="71"/>
  <c r="E62" i="71"/>
  <c r="E73" i="71"/>
  <c r="E61" i="71"/>
  <c r="E50" i="71"/>
  <c r="E39" i="71"/>
  <c r="E49" i="71"/>
  <c r="E68" i="71"/>
  <c r="E38" i="71"/>
  <c r="E92" i="38"/>
  <c r="K56" i="108"/>
  <c r="E80" i="15"/>
  <c r="E35" i="80"/>
  <c r="E80" i="106"/>
  <c r="C103" i="107"/>
  <c r="C67" i="107"/>
  <c r="D79" i="107"/>
  <c r="C79" i="107"/>
  <c r="D43" i="107"/>
  <c r="C43" i="107"/>
  <c r="D31" i="107"/>
  <c r="D91" i="107"/>
  <c r="C31" i="107"/>
  <c r="D55" i="107"/>
  <c r="D67" i="107"/>
  <c r="C55" i="107"/>
  <c r="D103" i="107"/>
  <c r="C91" i="107"/>
  <c r="E104" i="38"/>
  <c r="K44" i="108"/>
  <c r="B27" i="75"/>
  <c r="I92" i="108"/>
  <c r="E104" i="15"/>
  <c r="E56" i="15"/>
  <c r="E92" i="73"/>
  <c r="E91" i="73"/>
  <c r="E68" i="73"/>
  <c r="E79" i="73"/>
  <c r="E90" i="73"/>
  <c r="E56" i="73"/>
  <c r="E89" i="73"/>
  <c r="E67" i="73"/>
  <c r="E78" i="73"/>
  <c r="E66" i="73"/>
  <c r="E88" i="73"/>
  <c r="E77" i="73"/>
  <c r="E55" i="73"/>
  <c r="E65" i="73"/>
  <c r="E54" i="73"/>
  <c r="E76" i="73"/>
  <c r="E87" i="73"/>
  <c r="E64" i="73"/>
  <c r="E75" i="73"/>
  <c r="E53" i="73"/>
  <c r="E86" i="73"/>
  <c r="E74" i="73"/>
  <c r="E85" i="73"/>
  <c r="E63" i="73"/>
  <c r="E52" i="73"/>
  <c r="E73" i="73"/>
  <c r="E51" i="73"/>
  <c r="E62" i="73"/>
  <c r="E50" i="73"/>
  <c r="E80" i="73"/>
  <c r="E61" i="73"/>
  <c r="E49" i="73"/>
  <c r="B36" i="77"/>
  <c r="F58" i="77" s="1"/>
  <c r="K77" i="36"/>
  <c r="J77" i="36"/>
  <c r="C79" i="106"/>
  <c r="D43" i="106"/>
  <c r="C55" i="106"/>
  <c r="D31" i="106"/>
  <c r="D67" i="106"/>
  <c r="D91" i="106"/>
  <c r="C43" i="106"/>
  <c r="C67" i="106"/>
  <c r="D79" i="106"/>
  <c r="C31" i="106"/>
  <c r="D55" i="106"/>
  <c r="D103" i="106"/>
  <c r="C91" i="106"/>
  <c r="C103" i="106"/>
  <c r="E32" i="38"/>
  <c r="I80" i="108"/>
  <c r="E104" i="112"/>
  <c r="E56" i="112"/>
  <c r="E92" i="15"/>
  <c r="E44" i="15"/>
  <c r="F82" i="69"/>
  <c r="F70" i="69"/>
  <c r="F80" i="69"/>
  <c r="F69" i="69"/>
  <c r="F46" i="69"/>
  <c r="F68" i="69"/>
  <c r="F79" i="69"/>
  <c r="F57" i="69"/>
  <c r="F45" i="69"/>
  <c r="F67" i="69"/>
  <c r="F78" i="69"/>
  <c r="F56" i="69"/>
  <c r="F55" i="69"/>
  <c r="F77" i="69"/>
  <c r="F44" i="69"/>
  <c r="F66" i="69"/>
  <c r="F65" i="69"/>
  <c r="F43" i="69"/>
  <c r="F76" i="69"/>
  <c r="F54" i="69"/>
  <c r="F75" i="69"/>
  <c r="F64" i="69"/>
  <c r="F42" i="69"/>
  <c r="F53" i="69"/>
  <c r="F41" i="69"/>
  <c r="F63" i="69"/>
  <c r="F74" i="69"/>
  <c r="F52" i="69"/>
  <c r="F62" i="69"/>
  <c r="F73" i="69"/>
  <c r="F51" i="69"/>
  <c r="F40" i="69"/>
  <c r="F61" i="69"/>
  <c r="F50" i="69"/>
  <c r="F81" i="69"/>
  <c r="F39" i="69"/>
  <c r="F49" i="69"/>
  <c r="F38" i="69"/>
  <c r="E37" i="71"/>
  <c r="E32" i="106"/>
  <c r="E85" i="68"/>
  <c r="E84" i="68"/>
  <c r="E73" i="68"/>
  <c r="E61" i="68"/>
  <c r="E83" i="68"/>
  <c r="E72" i="68"/>
  <c r="E60" i="68"/>
  <c r="E71" i="68"/>
  <c r="E49" i="68"/>
  <c r="E59" i="68"/>
  <c r="E70" i="68"/>
  <c r="E48" i="68"/>
  <c r="E81" i="68"/>
  <c r="E58" i="68"/>
  <c r="E80" i="68"/>
  <c r="E69" i="68"/>
  <c r="E47" i="68"/>
  <c r="E68" i="68"/>
  <c r="E46" i="68"/>
  <c r="E57" i="68"/>
  <c r="E79" i="68"/>
  <c r="E78" i="68"/>
  <c r="E45" i="68"/>
  <c r="E56" i="68"/>
  <c r="E67" i="68"/>
  <c r="E77" i="68"/>
  <c r="E44" i="68"/>
  <c r="E66" i="68"/>
  <c r="E55" i="68"/>
  <c r="E65" i="68"/>
  <c r="E54" i="68"/>
  <c r="E76" i="68"/>
  <c r="E43" i="68"/>
  <c r="E42" i="68"/>
  <c r="E82" i="68"/>
  <c r="E53" i="68"/>
  <c r="E64" i="68"/>
  <c r="E52" i="68"/>
  <c r="E41" i="68"/>
  <c r="E92" i="107"/>
  <c r="B36" i="78"/>
  <c r="A35" i="74"/>
  <c r="I32" i="108"/>
  <c r="D77" i="123"/>
  <c r="E77" i="123"/>
  <c r="D66" i="123"/>
  <c r="E66" i="123"/>
  <c r="E32" i="112"/>
  <c r="E32" i="15"/>
  <c r="E68" i="15"/>
  <c r="H55" i="108"/>
  <c r="H31" i="108"/>
  <c r="G43" i="108"/>
  <c r="H103" i="108"/>
  <c r="H79" i="108"/>
  <c r="G31" i="108"/>
  <c r="G103" i="108"/>
  <c r="H91" i="108"/>
  <c r="H43" i="108"/>
  <c r="G79" i="108"/>
  <c r="H67" i="108"/>
  <c r="G55" i="108"/>
  <c r="G91" i="108"/>
  <c r="G67" i="108"/>
  <c r="D44" i="123"/>
  <c r="E44" i="123"/>
  <c r="E96" i="84"/>
  <c r="E95" i="84"/>
  <c r="E84" i="84"/>
  <c r="E94" i="84"/>
  <c r="E72" i="84"/>
  <c r="E83" i="84"/>
  <c r="E71" i="84"/>
  <c r="E82" i="84"/>
  <c r="E93" i="84"/>
  <c r="E60" i="84"/>
  <c r="E59" i="84"/>
  <c r="E81" i="84"/>
  <c r="E92" i="84"/>
  <c r="E70" i="84"/>
  <c r="E80" i="84"/>
  <c r="E58" i="84"/>
  <c r="E69" i="84"/>
  <c r="E91" i="84"/>
  <c r="E68" i="84"/>
  <c r="E90" i="84"/>
  <c r="E57" i="84"/>
  <c r="E79" i="84"/>
  <c r="E89" i="84"/>
  <c r="E67" i="84"/>
  <c r="E56" i="84"/>
  <c r="E78" i="84"/>
  <c r="E55" i="84"/>
  <c r="E66" i="84"/>
  <c r="E77" i="84"/>
  <c r="E88" i="84"/>
  <c r="E87" i="84"/>
  <c r="E76" i="84"/>
  <c r="E65" i="84"/>
  <c r="E54" i="84"/>
  <c r="E53" i="84"/>
  <c r="E64" i="84"/>
  <c r="E75" i="84"/>
  <c r="E63" i="84"/>
  <c r="E52" i="84"/>
  <c r="E104" i="107"/>
  <c r="E80" i="107"/>
  <c r="D67" i="112"/>
  <c r="C43" i="112"/>
  <c r="D43" i="112"/>
  <c r="C67" i="112"/>
  <c r="F103" i="112"/>
  <c r="G103" i="112" s="1"/>
  <c r="F31" i="112"/>
  <c r="G31" i="112" s="1"/>
  <c r="F43" i="112"/>
  <c r="G43" i="112" s="1"/>
  <c r="F55" i="112"/>
  <c r="G55" i="112" s="1"/>
  <c r="F67" i="112"/>
  <c r="G67" i="112" s="1"/>
  <c r="D103" i="112"/>
  <c r="D55" i="112"/>
  <c r="F91" i="112"/>
  <c r="G91" i="112" s="1"/>
  <c r="C55" i="112"/>
  <c r="C79" i="112"/>
  <c r="C91" i="112"/>
  <c r="D31" i="112"/>
  <c r="C103" i="112"/>
  <c r="D79" i="112"/>
  <c r="C31" i="112"/>
  <c r="D91" i="112"/>
  <c r="F79" i="112"/>
  <c r="G79" i="112" s="1"/>
  <c r="K104" i="108"/>
  <c r="I104" i="108"/>
  <c r="I68" i="108"/>
  <c r="E92" i="112"/>
  <c r="E82" i="72"/>
  <c r="E70" i="72"/>
  <c r="E81" i="72"/>
  <c r="E58" i="72"/>
  <c r="E80" i="72"/>
  <c r="E69" i="72"/>
  <c r="E79" i="72"/>
  <c r="E68" i="72"/>
  <c r="E57" i="72"/>
  <c r="E46" i="72"/>
  <c r="E67" i="72"/>
  <c r="E78" i="72"/>
  <c r="E56" i="72"/>
  <c r="E45" i="72"/>
  <c r="E55" i="72"/>
  <c r="E66" i="72"/>
  <c r="E77" i="72"/>
  <c r="E44" i="72"/>
  <c r="E54" i="72"/>
  <c r="E65" i="72"/>
  <c r="E76" i="72"/>
  <c r="E43" i="72"/>
  <c r="E42" i="72"/>
  <c r="E75" i="72"/>
  <c r="E53" i="72"/>
  <c r="E64" i="72"/>
  <c r="E41" i="72"/>
  <c r="E74" i="72"/>
  <c r="E63" i="72"/>
  <c r="E52" i="72"/>
  <c r="E40" i="72"/>
  <c r="E73" i="72"/>
  <c r="E62" i="72"/>
  <c r="E51" i="72"/>
  <c r="E50" i="72"/>
  <c r="E61" i="72"/>
  <c r="E39" i="72"/>
  <c r="E49" i="72"/>
  <c r="E38" i="72"/>
  <c r="E37" i="72"/>
  <c r="E68" i="106"/>
  <c r="E81" i="120"/>
  <c r="E69" i="120"/>
  <c r="E80" i="120"/>
  <c r="E68" i="120"/>
  <c r="E57" i="120"/>
  <c r="E79" i="120"/>
  <c r="E78" i="120"/>
  <c r="E56" i="120"/>
  <c r="E45" i="120"/>
  <c r="E67" i="120"/>
  <c r="E66" i="120"/>
  <c r="E44" i="120"/>
  <c r="E55" i="120"/>
  <c r="E77" i="120"/>
  <c r="E43" i="120"/>
  <c r="E54" i="120"/>
  <c r="E65" i="120"/>
  <c r="E76" i="120"/>
  <c r="E64" i="120"/>
  <c r="E42" i="120"/>
  <c r="E53" i="120"/>
  <c r="E75" i="120"/>
  <c r="E52" i="120"/>
  <c r="E63" i="120"/>
  <c r="E41" i="120"/>
  <c r="E74" i="120"/>
  <c r="E51" i="120"/>
  <c r="E40" i="120"/>
  <c r="E62" i="120"/>
  <c r="E73" i="120"/>
  <c r="E61" i="120"/>
  <c r="E50" i="120"/>
  <c r="E39" i="120"/>
  <c r="E72" i="120"/>
  <c r="E60" i="120"/>
  <c r="E38" i="120"/>
  <c r="E49" i="120"/>
  <c r="E37" i="120"/>
  <c r="E48" i="120"/>
  <c r="F91" i="108"/>
  <c r="E55" i="108"/>
  <c r="F67" i="108"/>
  <c r="E103" i="108"/>
  <c r="F103" i="108"/>
  <c r="E91" i="108"/>
  <c r="E31" i="108"/>
  <c r="E67" i="108"/>
  <c r="E43" i="108"/>
  <c r="F55" i="108"/>
  <c r="F79" i="108"/>
  <c r="E79" i="108"/>
  <c r="F31" i="108"/>
  <c r="F43" i="108"/>
  <c r="E40" i="68"/>
  <c r="B38" i="75"/>
  <c r="A34" i="82"/>
  <c r="E47" i="82"/>
  <c r="J106" i="36" l="1"/>
  <c r="K106" i="36"/>
  <c r="E55" i="106"/>
  <c r="E79" i="106"/>
  <c r="E31" i="38"/>
  <c r="K56" i="77"/>
  <c r="V25" i="124"/>
  <c r="T30" i="124"/>
  <c r="K46" i="77"/>
  <c r="E43" i="38"/>
  <c r="E91" i="15"/>
  <c r="F45" i="78"/>
  <c r="E31" i="107"/>
  <c r="E43" i="107"/>
  <c r="E43" i="15"/>
  <c r="F45" i="77"/>
  <c r="E55" i="112"/>
  <c r="E103" i="15"/>
  <c r="E39" i="82"/>
  <c r="E43" i="112"/>
  <c r="K43" i="108"/>
  <c r="E67" i="107"/>
  <c r="E67" i="112"/>
  <c r="F37" i="77"/>
  <c r="K55" i="108"/>
  <c r="I31" i="108"/>
  <c r="E36" i="74"/>
  <c r="I103" i="108"/>
  <c r="E31" i="112"/>
  <c r="E67" i="106"/>
  <c r="E91" i="112"/>
  <c r="K31" i="108"/>
  <c r="E91" i="107"/>
  <c r="J79" i="108"/>
  <c r="E43" i="106"/>
  <c r="D42" i="112"/>
  <c r="C66" i="112"/>
  <c r="F42" i="112"/>
  <c r="G42" i="112" s="1"/>
  <c r="F66" i="112"/>
  <c r="G66" i="112" s="1"/>
  <c r="D102" i="112"/>
  <c r="F30" i="112"/>
  <c r="G30" i="112" s="1"/>
  <c r="C42" i="112"/>
  <c r="C102" i="112"/>
  <c r="C30" i="112"/>
  <c r="F90" i="112"/>
  <c r="G90" i="112" s="1"/>
  <c r="D54" i="112"/>
  <c r="F54" i="112"/>
  <c r="G54" i="112" s="1"/>
  <c r="C54" i="112"/>
  <c r="F78" i="112"/>
  <c r="G78" i="112" s="1"/>
  <c r="D78" i="112"/>
  <c r="D30" i="112"/>
  <c r="D90" i="112"/>
  <c r="F102" i="112"/>
  <c r="G102" i="112" s="1"/>
  <c r="C90" i="112"/>
  <c r="C78" i="112"/>
  <c r="D66" i="112"/>
  <c r="E79" i="107"/>
  <c r="K91" i="108"/>
  <c r="K94" i="78"/>
  <c r="F82" i="78"/>
  <c r="K93" i="78"/>
  <c r="F93" i="78"/>
  <c r="K82" i="78"/>
  <c r="F92" i="78"/>
  <c r="K92" i="78"/>
  <c r="F81" i="78"/>
  <c r="K70" i="78"/>
  <c r="K91" i="78"/>
  <c r="K80" i="78"/>
  <c r="K58" i="78"/>
  <c r="F58" i="78"/>
  <c r="F69" i="78"/>
  <c r="F91" i="78"/>
  <c r="K69" i="78"/>
  <c r="F68" i="78"/>
  <c r="F90" i="78"/>
  <c r="K90" i="78"/>
  <c r="F57" i="78"/>
  <c r="F79" i="78"/>
  <c r="K79" i="78"/>
  <c r="F46" i="78"/>
  <c r="K68" i="78"/>
  <c r="K46" i="78"/>
  <c r="F78" i="78"/>
  <c r="K45" i="78"/>
  <c r="F89" i="78"/>
  <c r="K89" i="78"/>
  <c r="F67" i="78"/>
  <c r="K67" i="78"/>
  <c r="K56" i="78"/>
  <c r="K78" i="78"/>
  <c r="K88" i="78"/>
  <c r="F44" i="78"/>
  <c r="F88" i="78"/>
  <c r="F77" i="78"/>
  <c r="K44" i="78"/>
  <c r="K77" i="78"/>
  <c r="F66" i="78"/>
  <c r="F55" i="78"/>
  <c r="K66" i="78"/>
  <c r="K55" i="78"/>
  <c r="K65" i="78"/>
  <c r="F87" i="78"/>
  <c r="F65" i="78"/>
  <c r="K43" i="78"/>
  <c r="K87" i="78"/>
  <c r="F43" i="78"/>
  <c r="K54" i="78"/>
  <c r="K76" i="78"/>
  <c r="F54" i="78"/>
  <c r="F76" i="78"/>
  <c r="K53" i="78"/>
  <c r="F53" i="78"/>
  <c r="K86" i="78"/>
  <c r="F86" i="78"/>
  <c r="K42" i="78"/>
  <c r="K75" i="78"/>
  <c r="F42" i="78"/>
  <c r="K64" i="78"/>
  <c r="F75" i="78"/>
  <c r="F64" i="78"/>
  <c r="F52" i="78"/>
  <c r="F63" i="78"/>
  <c r="F41" i="78"/>
  <c r="K41" i="78"/>
  <c r="F85" i="78"/>
  <c r="K85" i="78"/>
  <c r="F74" i="78"/>
  <c r="K63" i="78"/>
  <c r="K52" i="78"/>
  <c r="K74" i="78"/>
  <c r="K51" i="78"/>
  <c r="F51" i="78"/>
  <c r="K73" i="78"/>
  <c r="F73" i="78"/>
  <c r="F62" i="78"/>
  <c r="F40" i="78"/>
  <c r="F94" i="78"/>
  <c r="K40" i="78"/>
  <c r="K62" i="78"/>
  <c r="K81" i="78"/>
  <c r="K50" i="78"/>
  <c r="F50" i="78"/>
  <c r="F80" i="78"/>
  <c r="K39" i="78"/>
  <c r="K61" i="78"/>
  <c r="F39" i="78"/>
  <c r="F61" i="78"/>
  <c r="F38" i="78"/>
  <c r="F49" i="78"/>
  <c r="K49" i="78"/>
  <c r="F70" i="78"/>
  <c r="K38" i="78"/>
  <c r="F56" i="78"/>
  <c r="E55" i="107"/>
  <c r="E31" i="15"/>
  <c r="E44" i="73"/>
  <c r="E43" i="73"/>
  <c r="E42" i="73"/>
  <c r="E41" i="73"/>
  <c r="E40" i="73"/>
  <c r="E39" i="73"/>
  <c r="E38" i="73"/>
  <c r="E37" i="73"/>
  <c r="J103" i="108"/>
  <c r="E45" i="74"/>
  <c r="E44" i="74"/>
  <c r="E43" i="74"/>
  <c r="E42" i="74"/>
  <c r="E41" i="74"/>
  <c r="E40" i="74"/>
  <c r="E39" i="74"/>
  <c r="E38" i="74"/>
  <c r="E37" i="74"/>
  <c r="D42" i="15"/>
  <c r="C66" i="15"/>
  <c r="D66" i="15"/>
  <c r="C30" i="15"/>
  <c r="C90" i="15"/>
  <c r="C78" i="15"/>
  <c r="D54" i="15"/>
  <c r="C54" i="15"/>
  <c r="D30" i="15"/>
  <c r="C42" i="15"/>
  <c r="C102" i="15"/>
  <c r="D90" i="15"/>
  <c r="D102" i="15"/>
  <c r="D78" i="15"/>
  <c r="C54" i="38"/>
  <c r="C102" i="38"/>
  <c r="D78" i="38"/>
  <c r="D66" i="38"/>
  <c r="C42" i="38"/>
  <c r="D42" i="38"/>
  <c r="C78" i="38"/>
  <c r="D30" i="38"/>
  <c r="D102" i="38"/>
  <c r="C66" i="38"/>
  <c r="C90" i="38"/>
  <c r="D90" i="38"/>
  <c r="C30" i="38"/>
  <c r="D54" i="38"/>
  <c r="K94" i="77"/>
  <c r="K82" i="77"/>
  <c r="F82" i="77"/>
  <c r="F93" i="77"/>
  <c r="K93" i="77"/>
  <c r="K92" i="77"/>
  <c r="F92" i="77"/>
  <c r="F81" i="77"/>
  <c r="K81" i="77"/>
  <c r="K70" i="77"/>
  <c r="F69" i="77"/>
  <c r="F91" i="77"/>
  <c r="K80" i="77"/>
  <c r="K91" i="77"/>
  <c r="F80" i="77"/>
  <c r="K58" i="77"/>
  <c r="K69" i="77"/>
  <c r="K90" i="77"/>
  <c r="F57" i="77"/>
  <c r="F79" i="77"/>
  <c r="K68" i="77"/>
  <c r="F68" i="77"/>
  <c r="K79" i="77"/>
  <c r="F46" i="77"/>
  <c r="F90" i="77"/>
  <c r="K57" i="77"/>
  <c r="K45" i="77"/>
  <c r="K89" i="77"/>
  <c r="F89" i="77"/>
  <c r="F56" i="77"/>
  <c r="K78" i="77"/>
  <c r="K67" i="77"/>
  <c r="F67" i="77"/>
  <c r="F78" i="77"/>
  <c r="F55" i="77"/>
  <c r="K77" i="77"/>
  <c r="K44" i="77"/>
  <c r="F44" i="77"/>
  <c r="K88" i="77"/>
  <c r="F66" i="77"/>
  <c r="F88" i="77"/>
  <c r="K66" i="77"/>
  <c r="K55" i="77"/>
  <c r="F77" i="77"/>
  <c r="F54" i="77"/>
  <c r="K87" i="77"/>
  <c r="F43" i="77"/>
  <c r="F65" i="77"/>
  <c r="K43" i="77"/>
  <c r="F76" i="77"/>
  <c r="K76" i="77"/>
  <c r="F87" i="77"/>
  <c r="K54" i="77"/>
  <c r="K65" i="77"/>
  <c r="F42" i="77"/>
  <c r="F86" i="77"/>
  <c r="K64" i="77"/>
  <c r="F53" i="77"/>
  <c r="F64" i="77"/>
  <c r="F75" i="77"/>
  <c r="K75" i="77"/>
  <c r="K86" i="77"/>
  <c r="K42" i="77"/>
  <c r="K53" i="77"/>
  <c r="F41" i="77"/>
  <c r="K41" i="77"/>
  <c r="F74" i="77"/>
  <c r="K63" i="77"/>
  <c r="F63" i="77"/>
  <c r="F52" i="77"/>
  <c r="K52" i="77"/>
  <c r="F85" i="77"/>
  <c r="K85" i="77"/>
  <c r="K74" i="77"/>
  <c r="K51" i="77"/>
  <c r="F73" i="77"/>
  <c r="K40" i="77"/>
  <c r="F40" i="77"/>
  <c r="K73" i="77"/>
  <c r="K62" i="77"/>
  <c r="F62" i="77"/>
  <c r="F51" i="77"/>
  <c r="F94" i="77"/>
  <c r="K39" i="77"/>
  <c r="F39" i="77"/>
  <c r="K61" i="77"/>
  <c r="F50" i="77"/>
  <c r="F61" i="77"/>
  <c r="K50" i="77"/>
  <c r="K38" i="77"/>
  <c r="F38" i="77"/>
  <c r="F49" i="77"/>
  <c r="F70" i="77"/>
  <c r="K49" i="77"/>
  <c r="E43" i="123"/>
  <c r="D43" i="123"/>
  <c r="D53" i="123"/>
  <c r="K67" i="108"/>
  <c r="J67" i="108"/>
  <c r="J31" i="108"/>
  <c r="F77" i="108"/>
  <c r="D65" i="123"/>
  <c r="E65" i="123"/>
  <c r="B26" i="75"/>
  <c r="I67" i="108"/>
  <c r="J91" i="108"/>
  <c r="K79" i="108"/>
  <c r="E91" i="106"/>
  <c r="C42" i="107"/>
  <c r="D42" i="107"/>
  <c r="D66" i="107"/>
  <c r="C90" i="107"/>
  <c r="C78" i="107"/>
  <c r="C54" i="107"/>
  <c r="D102" i="107"/>
  <c r="D90" i="107"/>
  <c r="D54" i="107"/>
  <c r="C102" i="107"/>
  <c r="C30" i="107"/>
  <c r="D78" i="107"/>
  <c r="D30" i="107"/>
  <c r="C66" i="107"/>
  <c r="D32" i="123"/>
  <c r="E32" i="123"/>
  <c r="E67" i="38"/>
  <c r="I79" i="108"/>
  <c r="J55" i="108"/>
  <c r="K103" i="108"/>
  <c r="C78" i="106"/>
  <c r="C54" i="106"/>
  <c r="D30" i="106"/>
  <c r="D66" i="106"/>
  <c r="D102" i="106"/>
  <c r="D42" i="106"/>
  <c r="D54" i="106"/>
  <c r="C30" i="106"/>
  <c r="D90" i="106"/>
  <c r="C42" i="106"/>
  <c r="C66" i="106"/>
  <c r="C90" i="106"/>
  <c r="C102" i="106"/>
  <c r="D78" i="106"/>
  <c r="F102" i="108"/>
  <c r="E30" i="108"/>
  <c r="F66" i="108"/>
  <c r="E66" i="108"/>
  <c r="E102" i="108"/>
  <c r="F90" i="108"/>
  <c r="F78" i="108"/>
  <c r="E90" i="108"/>
  <c r="E42" i="108"/>
  <c r="E54" i="108"/>
  <c r="F42" i="108"/>
  <c r="F54" i="108"/>
  <c r="F30" i="108"/>
  <c r="E78" i="108"/>
  <c r="K37" i="78"/>
  <c r="E55" i="38"/>
  <c r="E79" i="38"/>
  <c r="E67" i="15"/>
  <c r="I55" i="108"/>
  <c r="E44" i="82"/>
  <c r="E43" i="82"/>
  <c r="E42" i="82"/>
  <c r="E41" i="82"/>
  <c r="E40" i="82"/>
  <c r="E38" i="82"/>
  <c r="E37" i="82"/>
  <c r="E36" i="82"/>
  <c r="I43" i="108"/>
  <c r="I91" i="108"/>
  <c r="E79" i="112"/>
  <c r="E103" i="112"/>
  <c r="J43" i="108"/>
  <c r="K57" i="78"/>
  <c r="E103" i="106"/>
  <c r="E31" i="106"/>
  <c r="K37" i="77"/>
  <c r="H66" i="108"/>
  <c r="G102" i="108"/>
  <c r="H42" i="108"/>
  <c r="G90" i="108"/>
  <c r="H54" i="108"/>
  <c r="G66" i="108"/>
  <c r="G54" i="108"/>
  <c r="H90" i="108"/>
  <c r="G30" i="108"/>
  <c r="H78" i="108"/>
  <c r="G78" i="108"/>
  <c r="G42" i="108"/>
  <c r="H30" i="108"/>
  <c r="H102" i="108"/>
  <c r="E103" i="107"/>
  <c r="D54" i="123"/>
  <c r="E54" i="123"/>
  <c r="F37" i="78"/>
  <c r="E91" i="38"/>
  <c r="E103" i="38"/>
  <c r="E55" i="15"/>
  <c r="E79" i="15"/>
  <c r="E35" i="82"/>
  <c r="J107" i="36" l="1"/>
  <c r="K107" i="36"/>
  <c r="U30" i="124"/>
  <c r="W25" i="124"/>
  <c r="E42" i="106"/>
  <c r="E78" i="15"/>
  <c r="J102" i="108"/>
  <c r="E78" i="112"/>
  <c r="I42" i="108"/>
  <c r="E30" i="107"/>
  <c r="E90" i="38"/>
  <c r="E42" i="15"/>
  <c r="E66" i="112"/>
  <c r="E102" i="38"/>
  <c r="J54" i="108"/>
  <c r="I30" i="108"/>
  <c r="E30" i="106"/>
  <c r="E30" i="112"/>
  <c r="J42" i="108"/>
  <c r="E78" i="106"/>
  <c r="K102" i="108"/>
  <c r="J66" i="108"/>
  <c r="I54" i="108"/>
  <c r="E42" i="38"/>
  <c r="E102" i="112"/>
  <c r="J90" i="108"/>
  <c r="I66" i="108"/>
  <c r="J78" i="108"/>
  <c r="E66" i="38"/>
  <c r="J30" i="108"/>
  <c r="K66" i="108"/>
  <c r="E102" i="107"/>
  <c r="E42" i="107"/>
  <c r="E66" i="106"/>
  <c r="K27" i="75"/>
  <c r="E53" i="123"/>
  <c r="E30" i="38"/>
  <c r="K90" i="108"/>
  <c r="I78" i="108"/>
  <c r="E102" i="106"/>
  <c r="E54" i="107"/>
  <c r="K34" i="75"/>
  <c r="E78" i="38"/>
  <c r="E30" i="15"/>
  <c r="D42" i="123"/>
  <c r="E42" i="123"/>
  <c r="I90" i="108"/>
  <c r="K96" i="75"/>
  <c r="F84" i="75"/>
  <c r="K84" i="75"/>
  <c r="K95" i="75"/>
  <c r="F95" i="75"/>
  <c r="K83" i="75"/>
  <c r="K72" i="75"/>
  <c r="F94" i="75"/>
  <c r="K94" i="75"/>
  <c r="F83" i="75"/>
  <c r="F72" i="75"/>
  <c r="F60" i="75"/>
  <c r="K60" i="75"/>
  <c r="F82" i="75"/>
  <c r="F93" i="75"/>
  <c r="K71" i="75"/>
  <c r="K93" i="75"/>
  <c r="F71" i="75"/>
  <c r="K92" i="75"/>
  <c r="K70" i="75"/>
  <c r="F92" i="75"/>
  <c r="F70" i="75"/>
  <c r="F59" i="75"/>
  <c r="K48" i="75"/>
  <c r="K59" i="75"/>
  <c r="F48" i="75"/>
  <c r="F81" i="75"/>
  <c r="K81" i="75"/>
  <c r="F91" i="75"/>
  <c r="K47" i="75"/>
  <c r="K80" i="75"/>
  <c r="F80" i="75"/>
  <c r="F36" i="75"/>
  <c r="F58" i="75"/>
  <c r="K36" i="75"/>
  <c r="K58" i="75"/>
  <c r="K69" i="75"/>
  <c r="F69" i="75"/>
  <c r="K91" i="75"/>
  <c r="F47" i="75"/>
  <c r="F68" i="75"/>
  <c r="F46" i="75"/>
  <c r="K90" i="75"/>
  <c r="K79" i="75"/>
  <c r="F90" i="75"/>
  <c r="F79" i="75"/>
  <c r="K35" i="75"/>
  <c r="F57" i="75"/>
  <c r="F35" i="75"/>
  <c r="K57" i="75"/>
  <c r="K68" i="75"/>
  <c r="K46" i="75"/>
  <c r="F67" i="75"/>
  <c r="F34" i="75"/>
  <c r="F56" i="75"/>
  <c r="K56" i="75"/>
  <c r="K78" i="75"/>
  <c r="F89" i="75"/>
  <c r="K45" i="75"/>
  <c r="F78" i="75"/>
  <c r="F45" i="75"/>
  <c r="K67" i="75"/>
  <c r="K89" i="75"/>
  <c r="F44" i="75"/>
  <c r="F66" i="75"/>
  <c r="K44" i="75"/>
  <c r="K66" i="75"/>
  <c r="K88" i="75"/>
  <c r="F55" i="75"/>
  <c r="F77" i="75"/>
  <c r="F88" i="75"/>
  <c r="K55" i="75"/>
  <c r="K77" i="75"/>
  <c r="F33" i="75"/>
  <c r="K33" i="75"/>
  <c r="F32" i="75"/>
  <c r="F65" i="75"/>
  <c r="F87" i="75"/>
  <c r="K54" i="75"/>
  <c r="F54" i="75"/>
  <c r="K43" i="75"/>
  <c r="K76" i="75"/>
  <c r="F43" i="75"/>
  <c r="K32" i="75"/>
  <c r="K65" i="75"/>
  <c r="K87" i="75"/>
  <c r="F76" i="75"/>
  <c r="K53" i="75"/>
  <c r="F42" i="75"/>
  <c r="K64" i="75"/>
  <c r="F53" i="75"/>
  <c r="K42" i="75"/>
  <c r="K31" i="75"/>
  <c r="F64" i="75"/>
  <c r="F96" i="75"/>
  <c r="F31" i="75"/>
  <c r="K75" i="75"/>
  <c r="F75" i="75"/>
  <c r="F41" i="75"/>
  <c r="K41" i="75"/>
  <c r="K30" i="75"/>
  <c r="F63" i="75"/>
  <c r="K52" i="75"/>
  <c r="F30" i="75"/>
  <c r="K63" i="75"/>
  <c r="F52" i="75"/>
  <c r="K82" i="75"/>
  <c r="F29" i="75"/>
  <c r="K40" i="75"/>
  <c r="K29" i="75"/>
  <c r="F40" i="75"/>
  <c r="K51" i="75"/>
  <c r="F51" i="75"/>
  <c r="F28" i="75"/>
  <c r="F39" i="75"/>
  <c r="K39" i="75"/>
  <c r="K28" i="75"/>
  <c r="F27" i="75"/>
  <c r="E54" i="112"/>
  <c r="E54" i="15"/>
  <c r="K30" i="108"/>
  <c r="K54" i="108"/>
  <c r="E90" i="112"/>
  <c r="E42" i="112"/>
  <c r="F29" i="108"/>
  <c r="E89" i="108"/>
  <c r="E65" i="108"/>
  <c r="E29" i="108"/>
  <c r="E41" i="108"/>
  <c r="E77" i="108"/>
  <c r="I77" i="108" s="1"/>
  <c r="F89" i="108"/>
  <c r="E53" i="108"/>
  <c r="F41" i="108"/>
  <c r="F101" i="108"/>
  <c r="E101" i="108"/>
  <c r="F53" i="108"/>
  <c r="F65" i="108"/>
  <c r="E31" i="123"/>
  <c r="D31" i="123"/>
  <c r="E78" i="107"/>
  <c r="E90" i="107"/>
  <c r="G65" i="108"/>
  <c r="H101" i="108"/>
  <c r="H53" i="108"/>
  <c r="G101" i="108"/>
  <c r="H29" i="108"/>
  <c r="G77" i="108"/>
  <c r="J77" i="108" s="1"/>
  <c r="G89" i="108"/>
  <c r="H65" i="108"/>
  <c r="G41" i="108"/>
  <c r="H89" i="108"/>
  <c r="H41" i="108"/>
  <c r="G53" i="108"/>
  <c r="G29" i="108"/>
  <c r="H77" i="108"/>
  <c r="E54" i="38"/>
  <c r="E90" i="15"/>
  <c r="E90" i="106"/>
  <c r="K42" i="108"/>
  <c r="K78" i="108"/>
  <c r="I102" i="108"/>
  <c r="E54" i="106"/>
  <c r="E66" i="107"/>
  <c r="E102" i="15"/>
  <c r="E66" i="15"/>
  <c r="J108" i="36" l="1"/>
  <c r="K108" i="36"/>
  <c r="K77" i="108"/>
  <c r="J29" i="108"/>
  <c r="J65" i="108"/>
  <c r="V30" i="124"/>
  <c r="X25" i="124"/>
  <c r="I89" i="108"/>
  <c r="I41" i="108"/>
  <c r="I29" i="108"/>
  <c r="K89" i="108"/>
  <c r="K53" i="108"/>
  <c r="K101" i="108"/>
  <c r="K29" i="108"/>
  <c r="I65" i="108"/>
  <c r="J89" i="108"/>
  <c r="D30" i="123"/>
  <c r="E30" i="123"/>
  <c r="D101" i="107"/>
  <c r="C65" i="107"/>
  <c r="D77" i="107"/>
  <c r="C89" i="107"/>
  <c r="C77" i="107"/>
  <c r="D29" i="107"/>
  <c r="D41" i="107"/>
  <c r="C53" i="107"/>
  <c r="C41" i="107"/>
  <c r="C101" i="107"/>
  <c r="D65" i="107"/>
  <c r="D89" i="107"/>
  <c r="D53" i="107"/>
  <c r="C29" i="107"/>
  <c r="E28" i="108"/>
  <c r="F64" i="108"/>
  <c r="E40" i="108"/>
  <c r="E100" i="108"/>
  <c r="F52" i="108"/>
  <c r="F88" i="108"/>
  <c r="E88" i="108"/>
  <c r="F28" i="108"/>
  <c r="F40" i="108"/>
  <c r="E52" i="108"/>
  <c r="F76" i="108"/>
  <c r="F100" i="108"/>
  <c r="E76" i="108"/>
  <c r="E64" i="108"/>
  <c r="J41" i="108"/>
  <c r="H52" i="108"/>
  <c r="H100" i="108"/>
  <c r="H28" i="108"/>
  <c r="G100" i="108"/>
  <c r="H76" i="108"/>
  <c r="H88" i="108"/>
  <c r="H40" i="108"/>
  <c r="G88" i="108"/>
  <c r="G64" i="108"/>
  <c r="G40" i="108"/>
  <c r="G76" i="108"/>
  <c r="H64" i="108"/>
  <c r="G52" i="108"/>
  <c r="G28" i="108"/>
  <c r="K65" i="108"/>
  <c r="D29" i="123"/>
  <c r="E41" i="123"/>
  <c r="D41" i="123"/>
  <c r="D41" i="106"/>
  <c r="D101" i="106"/>
  <c r="D89" i="106"/>
  <c r="D77" i="106"/>
  <c r="D65" i="106"/>
  <c r="C41" i="106"/>
  <c r="C101" i="106"/>
  <c r="C53" i="106"/>
  <c r="C89" i="106"/>
  <c r="C29" i="106"/>
  <c r="C65" i="106"/>
  <c r="D53" i="106"/>
  <c r="D29" i="106"/>
  <c r="C77" i="106"/>
  <c r="C101" i="112"/>
  <c r="C29" i="112"/>
  <c r="F89" i="112"/>
  <c r="G89" i="112" s="1"/>
  <c r="F65" i="112"/>
  <c r="G65" i="112" s="1"/>
  <c r="F77" i="112"/>
  <c r="G77" i="112" s="1"/>
  <c r="C65" i="112"/>
  <c r="D65" i="112"/>
  <c r="F53" i="112"/>
  <c r="G53" i="112" s="1"/>
  <c r="D41" i="112"/>
  <c r="C53" i="112"/>
  <c r="D77" i="112"/>
  <c r="C77" i="112"/>
  <c r="F29" i="112"/>
  <c r="G29" i="112" s="1"/>
  <c r="C41" i="112"/>
  <c r="D89" i="112"/>
  <c r="F41" i="112"/>
  <c r="G41" i="112" s="1"/>
  <c r="F101" i="112"/>
  <c r="G101" i="112" s="1"/>
  <c r="D29" i="112"/>
  <c r="D101" i="112"/>
  <c r="C89" i="112"/>
  <c r="D53" i="112"/>
  <c r="I101" i="108"/>
  <c r="C65" i="15"/>
  <c r="D29" i="15"/>
  <c r="D65" i="15"/>
  <c r="D77" i="15"/>
  <c r="C53" i="15"/>
  <c r="D53" i="15"/>
  <c r="D41" i="15"/>
  <c r="C89" i="15"/>
  <c r="C77" i="15"/>
  <c r="D101" i="15"/>
  <c r="C29" i="15"/>
  <c r="C101" i="15"/>
  <c r="C41" i="15"/>
  <c r="D89" i="15"/>
  <c r="J53" i="108"/>
  <c r="J101" i="108"/>
  <c r="I53" i="108"/>
  <c r="K41" i="108"/>
  <c r="C89" i="38"/>
  <c r="C77" i="38"/>
  <c r="C65" i="38"/>
  <c r="C53" i="38"/>
  <c r="D101" i="38"/>
  <c r="D77" i="38"/>
  <c r="D65" i="38"/>
  <c r="D29" i="38"/>
  <c r="C29" i="38"/>
  <c r="D89" i="38"/>
  <c r="C101" i="38"/>
  <c r="D41" i="38"/>
  <c r="C41" i="38"/>
  <c r="D53" i="38"/>
  <c r="K109" i="36" l="1"/>
  <c r="J109" i="36"/>
  <c r="I100" i="108"/>
  <c r="W30" i="124"/>
  <c r="E29" i="112"/>
  <c r="J64" i="108"/>
  <c r="E89" i="107"/>
  <c r="E101" i="38"/>
  <c r="E89" i="38"/>
  <c r="J100" i="108"/>
  <c r="E65" i="107"/>
  <c r="E89" i="106"/>
  <c r="J76" i="108"/>
  <c r="J28" i="108"/>
  <c r="I28" i="108"/>
  <c r="K64" i="108"/>
  <c r="E53" i="112"/>
  <c r="E101" i="106"/>
  <c r="E41" i="112"/>
  <c r="E41" i="15"/>
  <c r="E101" i="112"/>
  <c r="J40" i="108"/>
  <c r="I40" i="108"/>
  <c r="E77" i="112"/>
  <c r="K100" i="108"/>
  <c r="I76" i="108"/>
  <c r="K40" i="108"/>
  <c r="E89" i="112"/>
  <c r="E65" i="112"/>
  <c r="E65" i="106"/>
  <c r="K88" i="108"/>
  <c r="E53" i="107"/>
  <c r="E65" i="15"/>
  <c r="E53" i="106"/>
  <c r="J52" i="108"/>
  <c r="K76" i="108"/>
  <c r="I64" i="108"/>
  <c r="E29" i="107"/>
  <c r="E77" i="106"/>
  <c r="I88" i="108"/>
  <c r="E77" i="15"/>
  <c r="E29" i="123"/>
  <c r="E77" i="107"/>
  <c r="E41" i="38"/>
  <c r="E29" i="15"/>
  <c r="E29" i="106"/>
  <c r="K28" i="108"/>
  <c r="E101" i="15"/>
  <c r="E41" i="106"/>
  <c r="E101" i="107"/>
  <c r="E29" i="38"/>
  <c r="E89" i="15"/>
  <c r="K52" i="108"/>
  <c r="I52" i="108"/>
  <c r="E65" i="38"/>
  <c r="E53" i="38"/>
  <c r="E77" i="38"/>
  <c r="E53" i="15"/>
  <c r="J88" i="108"/>
  <c r="E41" i="107"/>
  <c r="K110" i="36" l="1"/>
  <c r="J110" i="36"/>
  <c r="X30" i="124"/>
  <c r="K111" i="36" l="1"/>
  <c r="J111" i="36"/>
  <c r="K112" i="36" l="1"/>
  <c r="J112" i="36"/>
  <c r="A100" i="130"/>
  <c r="A100" i="131"/>
  <c r="A100" i="129"/>
  <c r="A100" i="128"/>
  <c r="A99" i="131" l="1"/>
  <c r="A99" i="130"/>
  <c r="A99" i="128"/>
  <c r="A99" i="129"/>
  <c r="A98" i="129" l="1"/>
  <c r="A98" i="128"/>
  <c r="A98" i="130"/>
  <c r="A98" i="131"/>
  <c r="A97" i="130" l="1"/>
  <c r="A97" i="128"/>
  <c r="A97" i="131"/>
  <c r="A97" i="129"/>
  <c r="A96" i="131" l="1"/>
  <c r="A96" i="128"/>
  <c r="A96" i="129"/>
  <c r="A96" i="130"/>
  <c r="A95" i="131" l="1"/>
  <c r="A95" i="129"/>
  <c r="A95" i="130"/>
  <c r="A95" i="128"/>
  <c r="A94" i="128" l="1"/>
  <c r="A94" i="129"/>
  <c r="A94" i="131"/>
  <c r="A94" i="130"/>
  <c r="A93" i="129" l="1"/>
  <c r="A93" i="130"/>
  <c r="A93" i="131"/>
  <c r="A93" i="128"/>
  <c r="A92" i="129" l="1"/>
  <c r="A92" i="128"/>
  <c r="A92" i="130"/>
  <c r="A92" i="131"/>
  <c r="A91" i="130" l="1"/>
  <c r="A91" i="128"/>
  <c r="A91" i="131"/>
  <c r="A91" i="129"/>
  <c r="A90" i="128" l="1"/>
  <c r="A90" i="129"/>
  <c r="A90" i="130"/>
  <c r="A90" i="131"/>
  <c r="A89" i="130" l="1"/>
  <c r="A89" i="129"/>
  <c r="A89" i="131"/>
  <c r="A89" i="128"/>
  <c r="A88" i="129" l="1"/>
  <c r="A88" i="128"/>
  <c r="A88" i="131"/>
  <c r="A88" i="130"/>
  <c r="A87" i="129" l="1"/>
  <c r="A87" i="128"/>
  <c r="A87" i="130"/>
  <c r="A87" i="131"/>
  <c r="A86" i="130" l="1"/>
  <c r="A86" i="128"/>
  <c r="A86" i="131"/>
  <c r="A86" i="129"/>
  <c r="A85" i="131" l="1"/>
  <c r="A85" i="128"/>
  <c r="A85" i="129"/>
  <c r="A85" i="130"/>
  <c r="A84" i="129" l="1"/>
  <c r="A84" i="131"/>
  <c r="A84" i="128"/>
  <c r="A84" i="130"/>
  <c r="A83" i="130" l="1"/>
  <c r="A83" i="129"/>
  <c r="A83" i="128"/>
  <c r="A83" i="131"/>
  <c r="A82" i="130" l="1"/>
  <c r="A82" i="128"/>
  <c r="A82" i="129"/>
  <c r="A82" i="131"/>
  <c r="A81" i="131" l="1"/>
  <c r="A81" i="128"/>
  <c r="A81" i="129"/>
  <c r="A81" i="130"/>
  <c r="A80" i="130" l="1"/>
  <c r="A80" i="131"/>
  <c r="A80" i="129"/>
  <c r="A80" i="128"/>
  <c r="A79" i="131" l="1"/>
  <c r="A79" i="128"/>
  <c r="A79" i="130"/>
  <c r="A79" i="129"/>
  <c r="A78" i="131" l="1"/>
  <c r="A78" i="129"/>
  <c r="A78" i="130"/>
  <c r="A78" i="128"/>
  <c r="A77" i="129" l="1"/>
  <c r="A77" i="130"/>
  <c r="A77" i="128"/>
  <c r="A77" i="131"/>
  <c r="A76" i="131" l="1"/>
  <c r="A76" i="130"/>
  <c r="A76" i="128"/>
  <c r="A76" i="129"/>
  <c r="A75" i="128" l="1"/>
  <c r="A75" i="130"/>
  <c r="A75" i="131"/>
  <c r="A75" i="129"/>
  <c r="A74" i="129" l="1"/>
  <c r="A74" i="130"/>
  <c r="A74" i="131"/>
  <c r="A74" i="128"/>
  <c r="A73" i="129" l="1"/>
  <c r="A73" i="128"/>
  <c r="A73" i="130"/>
  <c r="A73" i="131"/>
  <c r="A72" i="128" l="1"/>
  <c r="A72" i="129"/>
  <c r="A72" i="130"/>
  <c r="A72" i="131"/>
  <c r="A71" i="130" l="1"/>
  <c r="A71" i="129"/>
  <c r="A71" i="131"/>
  <c r="A71" i="128"/>
  <c r="A70" i="131" l="1"/>
  <c r="A70" i="128"/>
  <c r="A70" i="130"/>
  <c r="A70" i="129"/>
  <c r="A69" i="131" l="1"/>
  <c r="A69" i="129"/>
  <c r="A69" i="130"/>
  <c r="A69" i="128"/>
  <c r="A68" i="128" l="1"/>
  <c r="A68" i="130"/>
  <c r="A68" i="129"/>
  <c r="A68" i="131"/>
  <c r="A67" i="130" l="1"/>
  <c r="A67" i="131"/>
  <c r="A67" i="129"/>
  <c r="A67" i="128"/>
  <c r="A66" i="128" l="1"/>
  <c r="A66" i="129"/>
  <c r="A66" i="131"/>
  <c r="A66" i="130"/>
  <c r="A65" i="129" l="1"/>
  <c r="A65" i="131"/>
  <c r="A65" i="130"/>
  <c r="A65" i="128"/>
  <c r="A64" i="128" l="1"/>
  <c r="A64" i="131"/>
  <c r="A64" i="129"/>
  <c r="A64" i="130"/>
  <c r="A63" i="129" l="1"/>
  <c r="A63" i="131"/>
  <c r="A63" i="130"/>
  <c r="A63" i="128"/>
  <c r="A62" i="128" l="1"/>
  <c r="A62" i="130"/>
  <c r="A62" i="131"/>
  <c r="A62" i="129"/>
  <c r="A61" i="131" l="1"/>
  <c r="A61" i="130"/>
  <c r="A61" i="129"/>
  <c r="A61" i="128"/>
  <c r="A60" i="130" l="1"/>
  <c r="A60" i="131"/>
  <c r="A60" i="129"/>
  <c r="A60" i="128"/>
  <c r="A59" i="128" l="1"/>
  <c r="A59" i="129"/>
  <c r="A59" i="131"/>
  <c r="A59" i="130"/>
  <c r="A58" i="131" l="1"/>
  <c r="A58" i="129"/>
  <c r="A58" i="130"/>
  <c r="A58" i="128"/>
  <c r="A57" i="128" l="1"/>
  <c r="A57" i="130"/>
  <c r="A57" i="129"/>
  <c r="A57" i="131"/>
  <c r="A56" i="129" l="1"/>
  <c r="A56" i="131"/>
  <c r="A56" i="130"/>
  <c r="A56" i="128"/>
  <c r="A55" i="128" l="1"/>
  <c r="A55" i="130"/>
  <c r="A55" i="129"/>
  <c r="A55" i="131"/>
  <c r="A54" i="129" l="1"/>
  <c r="A54" i="131"/>
  <c r="A54" i="130"/>
  <c r="A54" i="128"/>
  <c r="A53" i="128" l="1"/>
  <c r="A53" i="130"/>
  <c r="A53" i="131"/>
  <c r="A53" i="129"/>
  <c r="A52" i="129" l="1"/>
  <c r="A52" i="131"/>
  <c r="A52" i="130"/>
  <c r="A52" i="128"/>
  <c r="A51" i="128" l="1"/>
  <c r="A51" i="130"/>
  <c r="A51" i="131"/>
  <c r="A51" i="129"/>
  <c r="A50" i="129" l="1"/>
  <c r="A50" i="131"/>
  <c r="A50" i="130"/>
  <c r="A50" i="128"/>
  <c r="A49" i="128" l="1"/>
  <c r="A49" i="130"/>
  <c r="A49" i="131"/>
  <c r="A49" i="129"/>
  <c r="A48" i="129" l="1"/>
  <c r="A48" i="131"/>
  <c r="A48" i="130"/>
  <c r="A48" i="128"/>
  <c r="A47" i="131" l="1"/>
  <c r="A47" i="129"/>
  <c r="A47" i="128"/>
  <c r="A47" i="130"/>
  <c r="A46" i="130" l="1"/>
  <c r="A46" i="129"/>
  <c r="A46" i="128"/>
  <c r="A46" i="131"/>
  <c r="A45" i="128" l="1"/>
  <c r="A45" i="130"/>
  <c r="A45" i="129"/>
  <c r="A45" i="131"/>
  <c r="A44" i="130" l="1"/>
  <c r="A44" i="131"/>
  <c r="A44" i="129"/>
  <c r="A44" i="128"/>
  <c r="A43" i="129" l="1"/>
  <c r="A43" i="128"/>
  <c r="A43" i="131"/>
  <c r="A43" i="130"/>
  <c r="A42" i="130" l="1"/>
  <c r="A42" i="129"/>
  <c r="A42" i="131"/>
  <c r="A42" i="128"/>
  <c r="A41" i="131" l="1"/>
  <c r="A41" i="130"/>
  <c r="A41" i="128"/>
  <c r="A41" i="129"/>
  <c r="A40" i="130" l="1"/>
  <c r="A40" i="128"/>
  <c r="A40" i="129"/>
  <c r="A40" i="131"/>
  <c r="A39" i="128" l="1"/>
  <c r="A39" i="129"/>
  <c r="A39" i="130"/>
  <c r="A39" i="131"/>
  <c r="A38" i="131" l="1"/>
  <c r="A38" i="129"/>
  <c r="A38" i="130"/>
  <c r="A38" i="128"/>
  <c r="A37" i="129" l="1"/>
  <c r="A37" i="130"/>
  <c r="A37" i="131"/>
  <c r="A37" i="128"/>
  <c r="A36" i="130" l="1"/>
  <c r="A36" i="128"/>
  <c r="A36" i="131"/>
  <c r="A36" i="129"/>
  <c r="A35" i="131" l="1"/>
  <c r="A35" i="128"/>
  <c r="A35" i="129"/>
  <c r="A35" i="130"/>
  <c r="A34" i="129" l="1"/>
  <c r="A34" i="128"/>
  <c r="A34" i="130"/>
  <c r="A34" i="131"/>
  <c r="A33" i="131" l="1"/>
  <c r="A33" i="128"/>
  <c r="A33" i="129"/>
  <c r="A33" i="130"/>
  <c r="A32" i="129" l="1"/>
  <c r="A32" i="128"/>
  <c r="A32" i="131"/>
  <c r="A32" i="130"/>
  <c r="A31" i="129" l="1"/>
  <c r="A31" i="130"/>
  <c r="A31" i="131"/>
  <c r="A31" i="128"/>
  <c r="A30" i="131" l="1"/>
  <c r="A30" i="129"/>
  <c r="A30" i="130"/>
  <c r="A30" i="128"/>
  <c r="A29" i="130" l="1"/>
  <c r="A29" i="128"/>
  <c r="A29" i="129"/>
  <c r="A29" i="131"/>
</calcChain>
</file>

<file path=xl/sharedStrings.xml><?xml version="1.0" encoding="utf-8"?>
<sst xmlns="http://schemas.openxmlformats.org/spreadsheetml/2006/main" count="2527" uniqueCount="1017">
  <si>
    <t>Forecast</t>
  </si>
  <si>
    <t>Month</t>
  </si>
  <si>
    <t>Gasoline</t>
  </si>
  <si>
    <t>Price</t>
  </si>
  <si>
    <t>Annual Growth</t>
  </si>
  <si>
    <t>Total</t>
  </si>
  <si>
    <t>Other</t>
  </si>
  <si>
    <t>Total Percent Change</t>
  </si>
  <si>
    <t>Low</t>
  </si>
  <si>
    <t>High</t>
  </si>
  <si>
    <t>Growth</t>
  </si>
  <si>
    <t>Average</t>
  </si>
  <si>
    <t>Year</t>
  </si>
  <si>
    <t>Range</t>
  </si>
  <si>
    <t>China</t>
  </si>
  <si>
    <t>Quarter</t>
  </si>
  <si>
    <t>Return to Contents</t>
  </si>
  <si>
    <t>Region / Country</t>
  </si>
  <si>
    <t>OPEC Countries</t>
  </si>
  <si>
    <t>North America</t>
  </si>
  <si>
    <t xml:space="preserve">   Canada</t>
  </si>
  <si>
    <t xml:space="preserve">   Mexico</t>
  </si>
  <si>
    <t xml:space="preserve">   United States</t>
  </si>
  <si>
    <t xml:space="preserve">   Azerbaijan</t>
  </si>
  <si>
    <t xml:space="preserve">   Kazakhstan</t>
  </si>
  <si>
    <t xml:space="preserve">   Russia</t>
  </si>
  <si>
    <t>Latin America</t>
  </si>
  <si>
    <t xml:space="preserve">   Argentina</t>
  </si>
  <si>
    <t xml:space="preserve">   Brazil</t>
  </si>
  <si>
    <t xml:space="preserve">   Colombia</t>
  </si>
  <si>
    <t xml:space="preserve">   Other Latin America</t>
  </si>
  <si>
    <t>Other Non-OPEC</t>
  </si>
  <si>
    <t>World Total</t>
  </si>
  <si>
    <t xml:space="preserve">   Turkmenistan</t>
  </si>
  <si>
    <t>Coal</t>
  </si>
  <si>
    <t>Petroleum</t>
  </si>
  <si>
    <t>(Million bbls per day)</t>
  </si>
  <si>
    <t>Stock</t>
  </si>
  <si>
    <t>Level</t>
  </si>
  <si>
    <t>Normal Range for Chart</t>
  </si>
  <si>
    <t>Distillate</t>
  </si>
  <si>
    <t>Annual Consumption (Million barrels per day)</t>
  </si>
  <si>
    <t>Consumption Growth (Million barrels per day)</t>
  </si>
  <si>
    <t>Inventories (Million barrels)</t>
  </si>
  <si>
    <t>Storage</t>
  </si>
  <si>
    <t>Deviation*</t>
  </si>
  <si>
    <t xml:space="preserve">  </t>
  </si>
  <si>
    <t>Prices (dollars per gallon)</t>
  </si>
  <si>
    <t>Historical</t>
  </si>
  <si>
    <t>STEO</t>
  </si>
  <si>
    <t>Settle</t>
  </si>
  <si>
    <t>Production (million barrels per day)</t>
  </si>
  <si>
    <t>Electric Power Sector Coal Stocks</t>
  </si>
  <si>
    <t>Nuclear</t>
  </si>
  <si>
    <t>Independent Statistics &amp; Analysis</t>
  </si>
  <si>
    <t>U.S. Energy Information Administration</t>
  </si>
  <si>
    <t>Natural</t>
  </si>
  <si>
    <t>Gas</t>
  </si>
  <si>
    <t>Hydro</t>
  </si>
  <si>
    <t>Generation</t>
  </si>
  <si>
    <t>Sources</t>
  </si>
  <si>
    <t>Power</t>
  </si>
  <si>
    <t>Date</t>
  </si>
  <si>
    <t>Consumption (billion cubic feet per day)</t>
  </si>
  <si>
    <t>Consumption Growth (bcf per day)</t>
  </si>
  <si>
    <t>Consumption Growth (million short tons)</t>
  </si>
  <si>
    <t>Production (million short tons)</t>
  </si>
  <si>
    <t>Production Growth (million short tons)</t>
  </si>
  <si>
    <t>Western region</t>
  </si>
  <si>
    <t>Appalachian region</t>
  </si>
  <si>
    <t>Interior region</t>
  </si>
  <si>
    <t>Total production</t>
  </si>
  <si>
    <r>
      <t>Annual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(Million metric tons)</t>
    </r>
  </si>
  <si>
    <t>Geothermal</t>
  </si>
  <si>
    <t>Solar</t>
  </si>
  <si>
    <t>Energy Source</t>
  </si>
  <si>
    <t>U.S. Renewable Energy Supply (Quadrillion Btu)</t>
  </si>
  <si>
    <t>Natural gas</t>
  </si>
  <si>
    <t xml:space="preserve"> </t>
  </si>
  <si>
    <t>Annual Growth (million barrels per day)</t>
  </si>
  <si>
    <t>Middle</t>
  </si>
  <si>
    <t>Hydropower</t>
  </si>
  <si>
    <t>Wood biomass</t>
  </si>
  <si>
    <t>Liquid biofuels</t>
  </si>
  <si>
    <t>Wind power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</si>
  <si>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</si>
  <si>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</si>
  <si>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</si>
  <si>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</si>
  <si>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</si>
  <si>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</si>
  <si>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</si>
  <si>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</si>
  <si>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</si>
  <si>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</si>
  <si>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</si>
  <si>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</si>
  <si>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United States</t>
  </si>
  <si>
    <t>Canada</t>
  </si>
  <si>
    <t>India</t>
  </si>
  <si>
    <t>State</t>
  </si>
  <si>
    <t>Region</t>
  </si>
  <si>
    <t>Census Division</t>
  </si>
  <si>
    <t>AK</t>
  </si>
  <si>
    <t>West</t>
  </si>
  <si>
    <t>Pacific</t>
  </si>
  <si>
    <t>AL</t>
  </si>
  <si>
    <t>South</t>
  </si>
  <si>
    <t>East South Central</t>
  </si>
  <si>
    <t>AR</t>
  </si>
  <si>
    <t>West South Central</t>
  </si>
  <si>
    <t>AZ</t>
  </si>
  <si>
    <t>Mountain</t>
  </si>
  <si>
    <t>CA</t>
  </si>
  <si>
    <t>CO</t>
  </si>
  <si>
    <t>CT</t>
  </si>
  <si>
    <t>Northeast</t>
  </si>
  <si>
    <t>New England</t>
  </si>
  <si>
    <t>DC</t>
  </si>
  <si>
    <t>South Atlantic</t>
  </si>
  <si>
    <t>DE</t>
  </si>
  <si>
    <t>FL</t>
  </si>
  <si>
    <t>GA</t>
  </si>
  <si>
    <t>HI</t>
  </si>
  <si>
    <t>IA</t>
  </si>
  <si>
    <t>Midwest</t>
  </si>
  <si>
    <t>West North Central</t>
  </si>
  <si>
    <t>ID</t>
  </si>
  <si>
    <t>IL</t>
  </si>
  <si>
    <t>East North Central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</si>
  <si>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</si>
  <si>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</si>
  <si>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</si>
  <si>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</si>
  <si>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</si>
  <si>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</si>
  <si>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</si>
  <si>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</si>
  <si>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</si>
  <si>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</si>
  <si>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</si>
  <si>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</si>
  <si>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</si>
  <si>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</si>
  <si>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</si>
  <si>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</si>
  <si>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</si>
  <si>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Middle Atlantic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</si>
  <si>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</si>
  <si>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</si>
  <si>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</si>
  <si>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</si>
  <si>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</si>
  <si>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</si>
  <si>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</si>
  <si>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</si>
  <si>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</si>
  <si>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</si>
  <si>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</si>
  <si>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</si>
  <si>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</si>
  <si>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</si>
  <si>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</si>
  <si>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</si>
  <si>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</si>
  <si>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</si>
  <si>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</si>
  <si>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Iran</t>
  </si>
  <si>
    <t>Libya</t>
  </si>
  <si>
    <t>Nigeria</t>
  </si>
  <si>
    <t>Iraq</t>
  </si>
  <si>
    <t>See</t>
  </si>
  <si>
    <t>http://www.eia.gov/forecasts/steo/special/pdf/2012_sp_04.pdf</t>
  </si>
  <si>
    <t>for more information</t>
  </si>
  <si>
    <t>(Cents/kWh)</t>
  </si>
  <si>
    <t>Degree days calculated by applying contemporaneous population weights to state-level data from NOAA.</t>
  </si>
  <si>
    <t>Kuwait</t>
  </si>
  <si>
    <t>OECD Commercial Stocks of Crude Oil and Other Liquids</t>
  </si>
  <si>
    <t>U.S. gasoline and crude oil prices</t>
  </si>
  <si>
    <t>U.S. diesel fuel and crude oil prices</t>
  </si>
  <si>
    <t>U.S. natural gas prices</t>
  </si>
  <si>
    <t>World liquid fuels production and consumption balance</t>
  </si>
  <si>
    <t>World liquid fuels consumption</t>
  </si>
  <si>
    <t>World liquid fuels consumption growth</t>
  </si>
  <si>
    <t>OPEC surplus crude oil production capacity</t>
  </si>
  <si>
    <t>U.S. commercial crude oil stocks</t>
  </si>
  <si>
    <t>U.S. liquid fuels product supplied growth</t>
  </si>
  <si>
    <t>U.S. gasoline and distillate inventories</t>
  </si>
  <si>
    <t>U.S. natural gas consumption</t>
  </si>
  <si>
    <t>U.S. working natural gas in storage</t>
  </si>
  <si>
    <t>U.S. coal consumption</t>
  </si>
  <si>
    <t>U.S. coal production</t>
  </si>
  <si>
    <t>U.S. electricity consumption</t>
  </si>
  <si>
    <t>U.S. residential electricity price</t>
  </si>
  <si>
    <t>U.S. renewable energy supply</t>
  </si>
  <si>
    <t>U.S. carbon dioxide emissions growth</t>
  </si>
  <si>
    <t>U.S. annual energy expenditures share of gross domestic product</t>
  </si>
  <si>
    <t>U.S. summer cooling degree days</t>
  </si>
  <si>
    <t>U.S. winter heating degree days</t>
  </si>
  <si>
    <t>West Texas Intermediate (WTI) crude oil price</t>
  </si>
  <si>
    <t>Henry Hub natural gas price</t>
  </si>
  <si>
    <t>Total energy</t>
  </si>
  <si>
    <t xml:space="preserve">build </t>
  </si>
  <si>
    <t>draw</t>
  </si>
  <si>
    <t>total</t>
  </si>
  <si>
    <t>crude oil</t>
  </si>
  <si>
    <t>ethanol</t>
  </si>
  <si>
    <t>natural gas plant liquids</t>
  </si>
  <si>
    <t>biodiesel</t>
  </si>
  <si>
    <t>WTIPUUS</t>
  </si>
  <si>
    <t>annual average</t>
  </si>
  <si>
    <t xml:space="preserve"> forecast</t>
  </si>
  <si>
    <t>coprpus</t>
  </si>
  <si>
    <t>nlprpus</t>
  </si>
  <si>
    <t>eoprpus</t>
  </si>
  <si>
    <t>bdprpus</t>
  </si>
  <si>
    <t>etfppus</t>
  </si>
  <si>
    <t>prfppus</t>
  </si>
  <si>
    <t>c4fppus</t>
  </si>
  <si>
    <t>ppfppus</t>
  </si>
  <si>
    <t>propane</t>
  </si>
  <si>
    <t>butanes</t>
  </si>
  <si>
    <t>natural gasoline</t>
  </si>
  <si>
    <t>ethane</t>
  </si>
  <si>
    <t>PATCPUSX</t>
  </si>
  <si>
    <t>MGTCPUSX</t>
  </si>
  <si>
    <t>motor gasoline</t>
  </si>
  <si>
    <t>JFTCPUS</t>
  </si>
  <si>
    <t>jet fuel</t>
  </si>
  <si>
    <t>DFTCPUS</t>
  </si>
  <si>
    <t>distillate fuel</t>
  </si>
  <si>
    <t>other</t>
  </si>
  <si>
    <t>hydrocarbon gas liquids</t>
  </si>
  <si>
    <t>NLTCPUS</t>
  </si>
  <si>
    <t>total monthly production</t>
  </si>
  <si>
    <t>ettcpus</t>
  </si>
  <si>
    <t>prtcpus</t>
  </si>
  <si>
    <t>c4tcpus</t>
  </si>
  <si>
    <t>pptcpus</t>
  </si>
  <si>
    <t>monthly product supplied (consumption)</t>
  </si>
  <si>
    <t>electric power</t>
  </si>
  <si>
    <t>industrial</t>
  </si>
  <si>
    <t>residential and commercial</t>
  </si>
  <si>
    <t>total monthly consumption</t>
  </si>
  <si>
    <t>NGTCPUS</t>
  </si>
  <si>
    <t>NGEPCON</t>
  </si>
  <si>
    <t>NGINX</t>
  </si>
  <si>
    <t>NGRCPUS</t>
  </si>
  <si>
    <t>coke plants</t>
  </si>
  <si>
    <t>CLTCPUS_TON</t>
  </si>
  <si>
    <t>CLEPCON_TON</t>
  </si>
  <si>
    <t>CLZCPUS_TON</t>
  </si>
  <si>
    <t>CLKCPUS_TON</t>
  </si>
  <si>
    <t>monthly consumption</t>
  </si>
  <si>
    <t>residential sales</t>
  </si>
  <si>
    <t>industrial sales</t>
  </si>
  <si>
    <t>commercial and transportation</t>
  </si>
  <si>
    <t>direct use of electricity</t>
  </si>
  <si>
    <t>Product supplied (million barrels per day)</t>
  </si>
  <si>
    <t>total product supplied (consumption)</t>
  </si>
  <si>
    <t>NGHHUUS</t>
  </si>
  <si>
    <t>NGRCUUS</t>
  </si>
  <si>
    <t>residential price</t>
  </si>
  <si>
    <t xml:space="preserve"> residential forecast</t>
  </si>
  <si>
    <t>MGRARUS</t>
  </si>
  <si>
    <t>retail regular gasoline</t>
  </si>
  <si>
    <t>BREPUUS</t>
  </si>
  <si>
    <t>Brent crude oil</t>
  </si>
  <si>
    <t>wholesale gasoline</t>
  </si>
  <si>
    <t>MGWHUUS</t>
  </si>
  <si>
    <t>wholesale margin</t>
  </si>
  <si>
    <t>retail margin</t>
  </si>
  <si>
    <t>Annual Growth (dollars per gallon)</t>
  </si>
  <si>
    <t>DSRTUUS</t>
  </si>
  <si>
    <t>DSWHUUS</t>
  </si>
  <si>
    <t>NGMPPGLF</t>
  </si>
  <si>
    <t>NGMP48NGOM</t>
  </si>
  <si>
    <t>NGMPPUS</t>
  </si>
  <si>
    <t>monthly marketed natural gas production</t>
  </si>
  <si>
    <t>total production</t>
  </si>
  <si>
    <t>PAPR_WORLD</t>
  </si>
  <si>
    <t>PATC_WORLD</t>
  </si>
  <si>
    <t>T3_STCHANGE_WORLD</t>
  </si>
  <si>
    <t>CLPRPUS_TON</t>
  </si>
  <si>
    <t>CLPRPWR_TON</t>
  </si>
  <si>
    <t>CLPRPAR_TON</t>
  </si>
  <si>
    <t>CLPRPIR_TON</t>
  </si>
  <si>
    <t>monthly production</t>
  </si>
  <si>
    <t>ESRCUUS</t>
  </si>
  <si>
    <t>annual average price</t>
  </si>
  <si>
    <t>Eurasia</t>
  </si>
  <si>
    <t>PAPR_OPEC</t>
  </si>
  <si>
    <t>PAPR_CA</t>
  </si>
  <si>
    <t>PAPR_MX</t>
  </si>
  <si>
    <t>PAPR_US</t>
  </si>
  <si>
    <t>PAPR_RS</t>
  </si>
  <si>
    <t>PAPR_AJ</t>
  </si>
  <si>
    <t>PAPR_KZ</t>
  </si>
  <si>
    <t>PAPR_TX</t>
  </si>
  <si>
    <t>PAPR_AR</t>
  </si>
  <si>
    <t>PAPR_BR</t>
  </si>
  <si>
    <t>PAPR_CO</t>
  </si>
  <si>
    <t>PAPR_OLA</t>
  </si>
  <si>
    <t>PATC_CH</t>
  </si>
  <si>
    <t>PATC_US</t>
  </si>
  <si>
    <t>PATC_IN</t>
  </si>
  <si>
    <t>Middle East</t>
  </si>
  <si>
    <t>PATC_OECD</t>
  </si>
  <si>
    <t>OECD</t>
  </si>
  <si>
    <t>PATC_NON_OECD</t>
  </si>
  <si>
    <t>Non-OECD</t>
  </si>
  <si>
    <t>Other OECD</t>
  </si>
  <si>
    <t>Other non-OECD</t>
  </si>
  <si>
    <t>PATC_R05</t>
  </si>
  <si>
    <t>PAPR_NONOPEC</t>
  </si>
  <si>
    <t>NGIMPUS_LNG</t>
  </si>
  <si>
    <t>NGEXPUS_LNG</t>
  </si>
  <si>
    <t>NGIMPUS_PIPE</t>
  </si>
  <si>
    <t>NGEXPUS_PIPE</t>
  </si>
  <si>
    <t>NGPRPUS</t>
  </si>
  <si>
    <t>NGNWPUS</t>
  </si>
  <si>
    <t>BALIT</t>
  </si>
  <si>
    <t>NGWGPUS</t>
  </si>
  <si>
    <t>LNG imports</t>
  </si>
  <si>
    <t>LNG exports</t>
  </si>
  <si>
    <t>pipeline imports</t>
  </si>
  <si>
    <t>pipeline exports</t>
  </si>
  <si>
    <t>net imports</t>
  </si>
  <si>
    <t>NGIMPUS</t>
  </si>
  <si>
    <t>NGEXPUS</t>
  </si>
  <si>
    <t>forecast</t>
  </si>
  <si>
    <t>Series names for chart</t>
  </si>
  <si>
    <t>prnipus</t>
  </si>
  <si>
    <t xml:space="preserve">propane </t>
  </si>
  <si>
    <t>etnipus</t>
  </si>
  <si>
    <t>c4nipus</t>
  </si>
  <si>
    <t>ppnipus</t>
  </si>
  <si>
    <t>net trade</t>
  </si>
  <si>
    <t xml:space="preserve">World Total </t>
  </si>
  <si>
    <t>COPS_OPEC</t>
  </si>
  <si>
    <t>OECD commercial stocks in days of supply</t>
  </si>
  <si>
    <t>PASCD_OECD_T3</t>
  </si>
  <si>
    <t>COSXPUS</t>
  </si>
  <si>
    <t>U.S. distillate fuel inventories</t>
  </si>
  <si>
    <t>DFPSPUS</t>
  </si>
  <si>
    <t>WTI spot price</t>
  </si>
  <si>
    <t>Coal generation</t>
  </si>
  <si>
    <t>Total generation</t>
  </si>
  <si>
    <t>Other sources</t>
  </si>
  <si>
    <t>CLPS_EP</t>
  </si>
  <si>
    <t>HVTCBUS</t>
  </si>
  <si>
    <t>WWTCBUS</t>
  </si>
  <si>
    <t>WNTCBUS</t>
  </si>
  <si>
    <t>OWTCBUS</t>
  </si>
  <si>
    <t>GETCBUS</t>
  </si>
  <si>
    <t>SOTCBUS</t>
  </si>
  <si>
    <t>Petroleum (included in other)</t>
  </si>
  <si>
    <t>U.S. Renewable Energy Supply Growth (Quadrillion Btu)</t>
  </si>
  <si>
    <t>TETCCO2</t>
  </si>
  <si>
    <t>CXTCCO2</t>
  </si>
  <si>
    <t>PATCCO2</t>
  </si>
  <si>
    <t>NGTCCO2</t>
  </si>
  <si>
    <t>Energy expenditures as a share of GDP</t>
  </si>
  <si>
    <t>TETC_EXP_SHR</t>
  </si>
  <si>
    <t>total winter</t>
  </si>
  <si>
    <t>STEO HDDs</t>
  </si>
  <si>
    <t>10-year average</t>
  </si>
  <si>
    <t>ZWHDPUS</t>
  </si>
  <si>
    <t>ZWHD_US_10YR</t>
  </si>
  <si>
    <t>STEO CDDs</t>
  </si>
  <si>
    <t>ZWCDPUS</t>
  </si>
  <si>
    <t>ZWCD_US_10YR</t>
  </si>
  <si>
    <t>Saudi Arabia</t>
  </si>
  <si>
    <t>residential natural gas price</t>
  </si>
  <si>
    <t>Henry Hub price</t>
  </si>
  <si>
    <t>U.S. natural gas balance</t>
  </si>
  <si>
    <t>U.S. natural gas plant liquids production</t>
  </si>
  <si>
    <t>U.S. hydrocarbon gas liquids consumption</t>
  </si>
  <si>
    <t>U.S. natural gas trade</t>
  </si>
  <si>
    <t>residential electricity price</t>
  </si>
  <si>
    <t>other non-OPEC</t>
  </si>
  <si>
    <t>PADI_IR</t>
  </si>
  <si>
    <t>PADI_LY</t>
  </si>
  <si>
    <t>PADI_NI</t>
  </si>
  <si>
    <t>PADI_IZ</t>
  </si>
  <si>
    <t>PADI_KU</t>
  </si>
  <si>
    <t>PADI_SA</t>
  </si>
  <si>
    <t>OPEC</t>
  </si>
  <si>
    <t>PADI_OPEC</t>
  </si>
  <si>
    <t>PADI_NONOPEC</t>
  </si>
  <si>
    <t>PADI_CA</t>
  </si>
  <si>
    <t>non-OPEC</t>
  </si>
  <si>
    <t>non-OPEC Countries</t>
  </si>
  <si>
    <t>Estimated OPEC and non-OPEC production</t>
  </si>
  <si>
    <t>Estimated OECD and non-OECD consumption</t>
  </si>
  <si>
    <t>non-OECD</t>
  </si>
  <si>
    <t xml:space="preserve">World liquid fuels production and consumption </t>
  </si>
  <si>
    <t xml:space="preserve">World crude oil and liquid fuels production </t>
  </si>
  <si>
    <t>COPRPUS</t>
  </si>
  <si>
    <t>PAPRPAK</t>
  </si>
  <si>
    <t xml:space="preserve">         Alaska</t>
  </si>
  <si>
    <t>PAPRPGLF</t>
  </si>
  <si>
    <t>PAPR48NGOM</t>
  </si>
  <si>
    <t>total U.S. production</t>
  </si>
  <si>
    <t>U.S. crude oil production (million barrels/day)</t>
  </si>
  <si>
    <t>Consumption Growth (million barrels/day)</t>
  </si>
  <si>
    <t>net change</t>
  </si>
  <si>
    <t>retail regular diesel</t>
  </si>
  <si>
    <t>liquid fuels</t>
  </si>
  <si>
    <t>total natural gas plant liquids production</t>
  </si>
  <si>
    <t>total hydrocarbon gas liquids product supplied</t>
  </si>
  <si>
    <t>nltcpus</t>
  </si>
  <si>
    <t>U.S. dry natural gas production</t>
  </si>
  <si>
    <t>U.S.  natural gas consumption</t>
  </si>
  <si>
    <t>U.S.  natural gas gross exports</t>
  </si>
  <si>
    <t>U.S.  natural gas gross imports</t>
  </si>
  <si>
    <t>net storage withdrawals</t>
  </si>
  <si>
    <t>balancing item</t>
  </si>
  <si>
    <t>History</t>
  </si>
  <si>
    <t>total summer</t>
  </si>
  <si>
    <t>wholesale diesel</t>
  </si>
  <si>
    <t>crude oil net imports</t>
  </si>
  <si>
    <t>PANIPUS</t>
  </si>
  <si>
    <t>product net imports</t>
  </si>
  <si>
    <t>CONIPUS</t>
  </si>
  <si>
    <t xml:space="preserve">total net imports </t>
  </si>
  <si>
    <t>MGTSPUS</t>
  </si>
  <si>
    <t>U.S. total gasoline inventories</t>
  </si>
  <si>
    <t>commercial</t>
  </si>
  <si>
    <t>residential</t>
  </si>
  <si>
    <t>NGCCPUS</t>
  </si>
  <si>
    <t>transportation</t>
  </si>
  <si>
    <t xml:space="preserve"> diesel forecast</t>
  </si>
  <si>
    <t>crude oil  forecast</t>
  </si>
  <si>
    <t>annual average gasoline</t>
  </si>
  <si>
    <t>monthly history</t>
  </si>
  <si>
    <t>monthly forecast</t>
  </si>
  <si>
    <t>U.S. liquid fuels production growth</t>
  </si>
  <si>
    <t>U.S. crude oil production</t>
  </si>
  <si>
    <t>U.S. commercial propane inventories</t>
  </si>
  <si>
    <t>U.S. marketed natural gas production</t>
  </si>
  <si>
    <t xml:space="preserve">U.S. net trade of hydrocarbon gas liquids </t>
  </si>
  <si>
    <t>Waste biomass</t>
  </si>
  <si>
    <t>monthly crude oil production</t>
  </si>
  <si>
    <t>all months</t>
  </si>
  <si>
    <t>Production (billion cubic feet per day)</t>
  </si>
  <si>
    <t>Production Growth (bcf per day)</t>
  </si>
  <si>
    <t xml:space="preserve"> dry gas production</t>
  </si>
  <si>
    <t>consumption</t>
  </si>
  <si>
    <t>product net exports</t>
  </si>
  <si>
    <t>U.S. total production</t>
  </si>
  <si>
    <t>stock change</t>
  </si>
  <si>
    <t>world consumption</t>
  </si>
  <si>
    <t>world production</t>
  </si>
  <si>
    <t>date</t>
  </si>
  <si>
    <t>quarter</t>
  </si>
  <si>
    <t xml:space="preserve"> (million barrels/day)</t>
  </si>
  <si>
    <t>surplus capacity</t>
  </si>
  <si>
    <t>days of</t>
  </si>
  <si>
    <t>supply</t>
  </si>
  <si>
    <t>production Growth (million barrels per day)</t>
  </si>
  <si>
    <t>annual production (million barrels per day)</t>
  </si>
  <si>
    <t>total monthly product supplied</t>
  </si>
  <si>
    <t>gross exports</t>
  </si>
  <si>
    <t>gross imports</t>
  </si>
  <si>
    <t>net storage builds only</t>
  </si>
  <si>
    <t>net storage draws only</t>
  </si>
  <si>
    <t>U.S. working natural gas in storage
(billion cubic feet)</t>
  </si>
  <si>
    <t>Short Tons</t>
  </si>
  <si>
    <t>total consumption</t>
  </si>
  <si>
    <t>Population-weighted cooling degree-days</t>
  </si>
  <si>
    <t xml:space="preserve">Population-weighted heating degree days </t>
  </si>
  <si>
    <t>U.S. coal consumption (million short tons)</t>
  </si>
  <si>
    <t>retail and other industry</t>
  </si>
  <si>
    <t>PADI_US</t>
  </si>
  <si>
    <t xml:space="preserve">Estimated unplanned crude oil production outages among OPEC and non-OPEC producers </t>
  </si>
  <si>
    <t>monthly retail regular gasoline</t>
  </si>
  <si>
    <t>monthly Brent crude oil</t>
  </si>
  <si>
    <t>annual average Brent</t>
  </si>
  <si>
    <t>Brent  forecast</t>
  </si>
  <si>
    <t>gasoline forecast</t>
  </si>
  <si>
    <t>monthly retail diesel</t>
  </si>
  <si>
    <t>annual average diesel</t>
  </si>
  <si>
    <t>monthly Henry Hub spot price</t>
  </si>
  <si>
    <t>annual average Henry Hub</t>
  </si>
  <si>
    <t>monthly residential price</t>
  </si>
  <si>
    <t>annual average residential</t>
  </si>
  <si>
    <t>Estimated OPEC Unplanned Crude Oil Production Outages (million b/d)</t>
  </si>
  <si>
    <t>Estimated non-OPEC Unplanned Crude Oil Production Outages (million b/d)</t>
  </si>
  <si>
    <t>Venezuela</t>
  </si>
  <si>
    <t>PADI_VE</t>
  </si>
  <si>
    <t>ELDUTWH</t>
  </si>
  <si>
    <t>ELCOTWH</t>
  </si>
  <si>
    <t>Consumption (billion kilowatthours)</t>
  </si>
  <si>
    <t>Consumption Growth (billion kWh)</t>
  </si>
  <si>
    <t>toepgen_us</t>
  </si>
  <si>
    <t>clepgen_us</t>
  </si>
  <si>
    <t>ngepgen_us</t>
  </si>
  <si>
    <t>nuepgen_us</t>
  </si>
  <si>
    <t>ogepgen_us</t>
  </si>
  <si>
    <t>otepgen_us</t>
  </si>
  <si>
    <t>hvepgen_us</t>
  </si>
  <si>
    <t>paepgen_us</t>
  </si>
  <si>
    <t>Other gases</t>
  </si>
  <si>
    <t>NGW_East</t>
  </si>
  <si>
    <t>NGW_MW</t>
  </si>
  <si>
    <t>NGW_SC</t>
  </si>
  <si>
    <t>NGW_MTN</t>
  </si>
  <si>
    <t>NGW_PAC</t>
  </si>
  <si>
    <t>OECD commercial inventories of crude oil and other liquids (days of supply)</t>
  </si>
  <si>
    <t>U.S. commercial crude oil inventories</t>
  </si>
  <si>
    <t>U.S. net imports of crude oil and liquid fuels</t>
  </si>
  <si>
    <t>U.S. electric power sector coal inventories</t>
  </si>
  <si>
    <t>U.S. Census regions and divisions</t>
  </si>
  <si>
    <t>C3PSPUS</t>
  </si>
  <si>
    <t xml:space="preserve">U.S. commercial propane stocks </t>
  </si>
  <si>
    <t>NGHHMCF</t>
  </si>
  <si>
    <t>Region ID</t>
  </si>
  <si>
    <t>STEO region name</t>
  </si>
  <si>
    <t>NERC region / ISO area*</t>
  </si>
  <si>
    <t>Representative wholesale price point</t>
  </si>
  <si>
    <t>NPCC / ISO New England (ISO-NE)</t>
  </si>
  <si>
    <t>ISO-NE internal hub</t>
  </si>
  <si>
    <t>New York</t>
  </si>
  <si>
    <t>NPCC / New York ISO (NYISO)</t>
  </si>
  <si>
    <t>NYISO Hudson Valley zone</t>
  </si>
  <si>
    <t>PJ</t>
  </si>
  <si>
    <t>Mid-Atlantic</t>
  </si>
  <si>
    <t>RFC / PJM Interconnection (PJM ISO)</t>
  </si>
  <si>
    <t>PJM Western hub</t>
  </si>
  <si>
    <t>SE</t>
  </si>
  <si>
    <t>Southeast</t>
  </si>
  <si>
    <t>SERC / Southeast Reliability Corporation (SERC)</t>
  </si>
  <si>
    <t>SERC Index, Into Southern hub</t>
  </si>
  <si>
    <t>Florida</t>
  </si>
  <si>
    <t>SERC / Florida Reliability Coordinating Council (FRCC)</t>
  </si>
  <si>
    <t>FRCC Index, Florida Reliability average</t>
  </si>
  <si>
    <t>MW</t>
  </si>
  <si>
    <t>MRO / Midcontinent ISO (MISO)</t>
  </si>
  <si>
    <t>MISO Illinois hub</t>
  </si>
  <si>
    <t>SP</t>
  </si>
  <si>
    <t>Central</t>
  </si>
  <si>
    <t>MRO / Southwest Power Pool (SPP)</t>
  </si>
  <si>
    <t>SPP ISO South hub</t>
  </si>
  <si>
    <t>Texas</t>
  </si>
  <si>
    <t>TRE / Electric Reliability Corporation of Texas (ERCOT)</t>
  </si>
  <si>
    <t>ERCOT North hub</t>
  </si>
  <si>
    <t>SW</t>
  </si>
  <si>
    <t>Southwest</t>
  </si>
  <si>
    <t>WECC / Southwest Reserve Sharing Group (SRSG)</t>
  </si>
  <si>
    <t>Southwest index, Palo Verde hub</t>
  </si>
  <si>
    <t>NW</t>
  </si>
  <si>
    <t>Northwest</t>
  </si>
  <si>
    <t>WECC / Northwest Power Pool (NWPP) and 
              Rocky Mountain Reserve Group (RMRG)</t>
  </si>
  <si>
    <t>Northwest index, Mid-Columbia hub</t>
  </si>
  <si>
    <t>California</t>
  </si>
  <si>
    <t>WECC / California ISO (CAISO) and neighboring 
              balancing authorities (BANC, TIDC, LDWP, IID)</t>
  </si>
  <si>
    <t>CAISO SP-15 zone</t>
  </si>
  <si>
    <t>HA</t>
  </si>
  <si>
    <t>Hawaii and Alaska</t>
  </si>
  <si>
    <t xml:space="preserve"> ---</t>
  </si>
  <si>
    <t>Note:  STEO electricity supply regions are based off of NERC Long-Term Reliability Assessment areas:</t>
  </si>
  <si>
    <t xml:space="preserve">          https://www.nerc.com/pa/RAPA/ra/Pages/default.aspx</t>
  </si>
  <si>
    <t>U.S. STEO electricity supply regions</t>
  </si>
  <si>
    <t>hard-wired numbers</t>
  </si>
  <si>
    <t>ELRCP_US</t>
  </si>
  <si>
    <t>ELICP_US</t>
  </si>
  <si>
    <t>ELCCP_US</t>
  </si>
  <si>
    <t>ELACP_US</t>
  </si>
  <si>
    <t>refinery gain</t>
  </si>
  <si>
    <t>paglpus</t>
  </si>
  <si>
    <t>renewable and oxygenate plant produciton</t>
  </si>
  <si>
    <t>parnpus</t>
  </si>
  <si>
    <t>products adjustment</t>
  </si>
  <si>
    <t>renewable diesel</t>
  </si>
  <si>
    <t>other biofuels</t>
  </si>
  <si>
    <t>rdprpus</t>
  </si>
  <si>
    <t>obprpus</t>
  </si>
  <si>
    <t>PAFPPUS</t>
  </si>
  <si>
    <t>biofuels</t>
  </si>
  <si>
    <t>papr_us</t>
  </si>
  <si>
    <t xml:space="preserve"> ethanol</t>
  </si>
  <si>
    <t xml:space="preserve"> renewable diesel</t>
  </si>
  <si>
    <t xml:space="preserve"> other biofuels</t>
  </si>
  <si>
    <t xml:space="preserve"> biodiesel</t>
  </si>
  <si>
    <t>BTTCBUS</t>
  </si>
  <si>
    <t>EOTCBUS</t>
  </si>
  <si>
    <t>Ethanol</t>
  </si>
  <si>
    <t>Biodieses/renwable diesel</t>
  </si>
  <si>
    <t>Biofuel losses and coproducts</t>
  </si>
  <si>
    <t>BFLCBUS</t>
  </si>
  <si>
    <t>Russia</t>
  </si>
  <si>
    <t>PADI_RS</t>
  </si>
  <si>
    <t>Note: Hydropower excludes pumped storage generation. Liquids include ethanol, biodiesel, renewable diesel, other biofuels, and biofuel losses and coproducts.Waste biomass includes municipal waste from biogenic sources, landfill gas, and non-wood waste.</t>
  </si>
  <si>
    <t>Global oil markets</t>
  </si>
  <si>
    <t>Petroleum products</t>
  </si>
  <si>
    <t>Economy, weather, CO2</t>
  </si>
  <si>
    <t>Electricity, coal, and renewables</t>
  </si>
  <si>
    <t>−</t>
  </si>
  <si>
    <t>Wind</t>
  </si>
  <si>
    <t>wnepgen_us</t>
  </si>
  <si>
    <t>soepgen_us</t>
  </si>
  <si>
    <t>OCED</t>
  </si>
  <si>
    <t>ngepcgw_us</t>
  </si>
  <si>
    <t>clepcgw_us</t>
  </si>
  <si>
    <t>wnepcgw_us</t>
  </si>
  <si>
    <t>spepcgwx_us</t>
  </si>
  <si>
    <t>stepcgw_us</t>
  </si>
  <si>
    <t>nuepcgw_us</t>
  </si>
  <si>
    <t>baepcgw_us</t>
  </si>
  <si>
    <t>paepcgw_us</t>
  </si>
  <si>
    <t>ogepcgw_us</t>
  </si>
  <si>
    <t>geepcgw_us</t>
  </si>
  <si>
    <t>owepcgw_us</t>
  </si>
  <si>
    <t>wwepcgw_us</t>
  </si>
  <si>
    <t>hvepcgw_us</t>
  </si>
  <si>
    <t>hpepcgw_us</t>
  </si>
  <si>
    <t>otepcgw_us</t>
  </si>
  <si>
    <t>Pumped storage hydroelectric</t>
  </si>
  <si>
    <t>Other nonreenwble sources</t>
  </si>
  <si>
    <t>Solar photovoltaic</t>
  </si>
  <si>
    <t>Solar thermal</t>
  </si>
  <si>
    <t>Battery storage</t>
  </si>
  <si>
    <t>Conventional hydroelectric</t>
  </si>
  <si>
    <t>U.S. electricity generation by source</t>
  </si>
  <si>
    <t>Nonhydro Renewables</t>
  </si>
  <si>
    <t>Permian</t>
  </si>
  <si>
    <t>Bakken</t>
  </si>
  <si>
    <t>Eagle Ford</t>
  </si>
  <si>
    <t>Niobrara-Codell</t>
  </si>
  <si>
    <t>Austin Chalk</t>
  </si>
  <si>
    <t>Mississippian</t>
  </si>
  <si>
    <t>Woodford</t>
  </si>
  <si>
    <t>Rest of U.S. L48</t>
  </si>
  <si>
    <t>TOPRPM</t>
  </si>
  <si>
    <t>TOPRBK</t>
  </si>
  <si>
    <t>TOPREF</t>
  </si>
  <si>
    <t>TOPRNI</t>
  </si>
  <si>
    <t>TOPRAC</t>
  </si>
  <si>
    <t>TOPRMP</t>
  </si>
  <si>
    <t>TOPRWF</t>
  </si>
  <si>
    <t>TOPRR48</t>
  </si>
  <si>
    <t>Haynesville</t>
  </si>
  <si>
    <t>Marcellus</t>
  </si>
  <si>
    <t>Utica</t>
  </si>
  <si>
    <t>Barnett</t>
  </si>
  <si>
    <t>Fayetteville</t>
  </si>
  <si>
    <t>Rest of U.S.</t>
  </si>
  <si>
    <t>SNGPRPM</t>
  </si>
  <si>
    <t>SNGPRHA</t>
  </si>
  <si>
    <t>SNGPRMC</t>
  </si>
  <si>
    <t>SNGPRUA</t>
  </si>
  <si>
    <t>SNGPREF</t>
  </si>
  <si>
    <t>SNGPRBK</t>
  </si>
  <si>
    <t>SNGPRBN</t>
  </si>
  <si>
    <t>SNGPRFY</t>
  </si>
  <si>
    <t>SNGPRMP</t>
  </si>
  <si>
    <t>SNGPRWF</t>
  </si>
  <si>
    <t>SNGPRR48</t>
  </si>
  <si>
    <t>NGMPEF</t>
  </si>
  <si>
    <t>NGMPPM</t>
  </si>
  <si>
    <t>NGMPBK</t>
  </si>
  <si>
    <t>NGMPAP</t>
  </si>
  <si>
    <t>NGMPHA</t>
  </si>
  <si>
    <t>NGMPR48</t>
  </si>
  <si>
    <t>Appalachia</t>
  </si>
  <si>
    <t>COPREF</t>
  </si>
  <si>
    <t>COPRPM</t>
  </si>
  <si>
    <t>COPRBK</t>
  </si>
  <si>
    <t>COPRAP</t>
  </si>
  <si>
    <t>COPRHA</t>
  </si>
  <si>
    <t>COPRR48</t>
  </si>
  <si>
    <t>SNGPRNI</t>
  </si>
  <si>
    <t>U.S. regional crude oil and natural gas production</t>
  </si>
  <si>
    <t>Tight oil production by formation</t>
  </si>
  <si>
    <t>Dry shale natural gas production by formation</t>
  </si>
  <si>
    <t>Marketed natural gas production by region</t>
  </si>
  <si>
    <t>Crude oil production by region</t>
  </si>
  <si>
    <t>U.S. production regions</t>
  </si>
  <si>
    <t>ARKANSAS</t>
  </si>
  <si>
    <t>COLUMBIA</t>
  </si>
  <si>
    <t>LAFAYETTE</t>
  </si>
  <si>
    <t>LOUISIANA</t>
  </si>
  <si>
    <t>BIENVILLE</t>
  </si>
  <si>
    <t>BOSSIER</t>
  </si>
  <si>
    <t>CADDO</t>
  </si>
  <si>
    <t>CLAIBORNE</t>
  </si>
  <si>
    <t>DE SOTO</t>
  </si>
  <si>
    <t>NATCHITOCHES</t>
  </si>
  <si>
    <t>RED RIVER</t>
  </si>
  <si>
    <t>SABINE</t>
  </si>
  <si>
    <t>UNION</t>
  </si>
  <si>
    <t>WEBSTER</t>
  </si>
  <si>
    <t>Marcellus Shale</t>
  </si>
  <si>
    <t>MARYLAND</t>
  </si>
  <si>
    <t>GARRETT</t>
  </si>
  <si>
    <t>ALLEGANY</t>
  </si>
  <si>
    <t>MONTANA</t>
  </si>
  <si>
    <t>DAWSON</t>
  </si>
  <si>
    <t>MCCONE</t>
  </si>
  <si>
    <t>RICHLAND</t>
  </si>
  <si>
    <t>ROOSEVELT</t>
  </si>
  <si>
    <t>SHERIDAN</t>
  </si>
  <si>
    <t>NORTH DAKOTA</t>
  </si>
  <si>
    <t>BILLINGS</t>
  </si>
  <si>
    <t>BOTTINEAU</t>
  </si>
  <si>
    <t>BURKE</t>
  </si>
  <si>
    <t>DIVIDE</t>
  </si>
  <si>
    <t>DUNN</t>
  </si>
  <si>
    <t>GOLDEN VALLEY</t>
  </si>
  <si>
    <t>MCHENRY</t>
  </si>
  <si>
    <t>MCKENZIE</t>
  </si>
  <si>
    <t>MCLEAN</t>
  </si>
  <si>
    <t>MERCER</t>
  </si>
  <si>
    <t>MOUNTRAIL</t>
  </si>
  <si>
    <t>RENVILLE</t>
  </si>
  <si>
    <t>STARK</t>
  </si>
  <si>
    <t>WARD</t>
  </si>
  <si>
    <t>WILLIAMS</t>
  </si>
  <si>
    <t>NEW MEXICO</t>
  </si>
  <si>
    <t>CHAVES</t>
  </si>
  <si>
    <t>EDDY</t>
  </si>
  <si>
    <t>LEA</t>
  </si>
  <si>
    <t>NEW YORK</t>
  </si>
  <si>
    <t>BROOME</t>
  </si>
  <si>
    <t>CATTARAUGUS</t>
  </si>
  <si>
    <t>CHAUTAUQUA</t>
  </si>
  <si>
    <t>CHEMUNG</t>
  </si>
  <si>
    <t>ERIE</t>
  </si>
  <si>
    <t>LIVINGSTON</t>
  </si>
  <si>
    <t>SCHUYLER</t>
  </si>
  <si>
    <t>STEUBEN</t>
  </si>
  <si>
    <t>WYOMING</t>
  </si>
  <si>
    <t>OHIO</t>
  </si>
  <si>
    <t>BELMONT</t>
  </si>
  <si>
    <t>CARROLL</t>
  </si>
  <si>
    <t>COLUMBIANA</t>
  </si>
  <si>
    <t>COSHOCTON</t>
  </si>
  <si>
    <t>GUERNSEY</t>
  </si>
  <si>
    <t>HARRISON</t>
  </si>
  <si>
    <t>HOCKING</t>
  </si>
  <si>
    <t>JEFFERSON</t>
  </si>
  <si>
    <t>MAHONING</t>
  </si>
  <si>
    <t>MONROE</t>
  </si>
  <si>
    <t>MORGAN</t>
  </si>
  <si>
    <t>MUSKINGUM</t>
  </si>
  <si>
    <t>NOBLE</t>
  </si>
  <si>
    <t>PERRY</t>
  </si>
  <si>
    <t>PORTAGE</t>
  </si>
  <si>
    <t>TRUMBULL</t>
  </si>
  <si>
    <t>TUSCARAWAS</t>
  </si>
  <si>
    <t>WASHINGTON</t>
  </si>
  <si>
    <t>WAYNE</t>
  </si>
  <si>
    <t>PENNSYLVANIA</t>
  </si>
  <si>
    <t>ALLEGHENY</t>
  </si>
  <si>
    <t>ARMSTRONG</t>
  </si>
  <si>
    <t>BEAVER</t>
  </si>
  <si>
    <t>BEDFORD</t>
  </si>
  <si>
    <t>BLAIR</t>
  </si>
  <si>
    <t>BRADFORD</t>
  </si>
  <si>
    <t>BUTLER</t>
  </si>
  <si>
    <t>CAMBRIA</t>
  </si>
  <si>
    <t>CAMERON</t>
  </si>
  <si>
    <t>CENTRE</t>
  </si>
  <si>
    <t>CLARION</t>
  </si>
  <si>
    <t>CLEARFIELD</t>
  </si>
  <si>
    <t>CLINTON</t>
  </si>
  <si>
    <t>CUMBERLAND</t>
  </si>
  <si>
    <t>ELK</t>
  </si>
  <si>
    <t>FAYETTE</t>
  </si>
  <si>
    <t>FOREST</t>
  </si>
  <si>
    <t>FRANKLIN</t>
  </si>
  <si>
    <t>GREENE</t>
  </si>
  <si>
    <t>HUNTINGDON</t>
  </si>
  <si>
    <t>INDIANA</t>
  </si>
  <si>
    <t>LACKAWANNA</t>
  </si>
  <si>
    <t>LAWRENCE</t>
  </si>
  <si>
    <t>LUZERNE</t>
  </si>
  <si>
    <t>LYCOMING</t>
  </si>
  <si>
    <t>MC KEAN</t>
  </si>
  <si>
    <t>PIKE</t>
  </si>
  <si>
    <t>POTTER</t>
  </si>
  <si>
    <t>SOMERSET</t>
  </si>
  <si>
    <t>SULLIVAN</t>
  </si>
  <si>
    <t>SUSQUEHANNA</t>
  </si>
  <si>
    <t>TIOGA</t>
  </si>
  <si>
    <t>VENANGO</t>
  </si>
  <si>
    <t>WARREN</t>
  </si>
  <si>
    <t>WESTMORELAND</t>
  </si>
  <si>
    <t>TEXAS</t>
  </si>
  <si>
    <t>ANDREWS</t>
  </si>
  <si>
    <t>ANGELINA</t>
  </si>
  <si>
    <t>ATASCOSA</t>
  </si>
  <si>
    <t>BAILEY</t>
  </si>
  <si>
    <t>BASTROP</t>
  </si>
  <si>
    <t>BEE</t>
  </si>
  <si>
    <t>BORDEN</t>
  </si>
  <si>
    <t>BRAZOS</t>
  </si>
  <si>
    <t>BURLESON</t>
  </si>
  <si>
    <t>CHEROKEE</t>
  </si>
  <si>
    <t>COCHRAN</t>
  </si>
  <si>
    <t>COKE</t>
  </si>
  <si>
    <t>CONCHO</t>
  </si>
  <si>
    <t>CRANE</t>
  </si>
  <si>
    <t>CROCKETT</t>
  </si>
  <si>
    <t>CROSBY</t>
  </si>
  <si>
    <t>CULBERSON</t>
  </si>
  <si>
    <t>DE WITT</t>
  </si>
  <si>
    <t>DICKENS</t>
  </si>
  <si>
    <t>DIMMIT</t>
  </si>
  <si>
    <t>ECTOR</t>
  </si>
  <si>
    <t>EDWARDS</t>
  </si>
  <si>
    <t>FISHER</t>
  </si>
  <si>
    <t>FLOYD</t>
  </si>
  <si>
    <t>FRIO</t>
  </si>
  <si>
    <t>GAINES</t>
  </si>
  <si>
    <t>GARZA</t>
  </si>
  <si>
    <t>GLASSCOCK</t>
  </si>
  <si>
    <t>GONZALES</t>
  </si>
  <si>
    <t>GREGG</t>
  </si>
  <si>
    <t>HALE</t>
  </si>
  <si>
    <t>HOCKLEY</t>
  </si>
  <si>
    <t>HOWARD</t>
  </si>
  <si>
    <t>IRION</t>
  </si>
  <si>
    <t>KARNES</t>
  </si>
  <si>
    <t>KENT</t>
  </si>
  <si>
    <t>KIMBLE</t>
  </si>
  <si>
    <t>LAMB</t>
  </si>
  <si>
    <t>LA SALLE</t>
  </si>
  <si>
    <t>LAVACA</t>
  </si>
  <si>
    <t>LEE</t>
  </si>
  <si>
    <t>LIVE OAK</t>
  </si>
  <si>
    <t>LOVING</t>
  </si>
  <si>
    <t>LUBBOCK</t>
  </si>
  <si>
    <t>LYNN</t>
  </si>
  <si>
    <t>MCMULLEN</t>
  </si>
  <si>
    <t>MADISON</t>
  </si>
  <si>
    <t>MARION</t>
  </si>
  <si>
    <t>MARTIN</t>
  </si>
  <si>
    <t>MAVERICK</t>
  </si>
  <si>
    <t>MENARD</t>
  </si>
  <si>
    <t>MIDLAND</t>
  </si>
  <si>
    <t>MILAM</t>
  </si>
  <si>
    <t>MITCHELL</t>
  </si>
  <si>
    <t>MOTLEY</t>
  </si>
  <si>
    <t>NACOGDOCHES</t>
  </si>
  <si>
    <t>NOLAN</t>
  </si>
  <si>
    <t>PANOLA</t>
  </si>
  <si>
    <t>PECOS</t>
  </si>
  <si>
    <t>REAGAN</t>
  </si>
  <si>
    <t>REAL</t>
  </si>
  <si>
    <t>REEVES</t>
  </si>
  <si>
    <t>RUSK</t>
  </si>
  <si>
    <t>SAN AUGUSTINE</t>
  </si>
  <si>
    <t>SCHLEICHER</t>
  </si>
  <si>
    <t>SCURRY</t>
  </si>
  <si>
    <t>SHELBY</t>
  </si>
  <si>
    <t>SMITH</t>
  </si>
  <si>
    <t>STERLING</t>
  </si>
  <si>
    <t>SUTTON</t>
  </si>
  <si>
    <t>TERRELL</t>
  </si>
  <si>
    <t>TERRY</t>
  </si>
  <si>
    <t>TOM GREEN</t>
  </si>
  <si>
    <t>UPSHUR</t>
  </si>
  <si>
    <t>UPTON</t>
  </si>
  <si>
    <t>VAL VERDE</t>
  </si>
  <si>
    <t>WEBB</t>
  </si>
  <si>
    <t>WILSON</t>
  </si>
  <si>
    <t>WINKLER</t>
  </si>
  <si>
    <t>YOAKUM</t>
  </si>
  <si>
    <t>ZAVALA</t>
  </si>
  <si>
    <t>WEST VIRGINIA</t>
  </si>
  <si>
    <t>BOONE</t>
  </si>
  <si>
    <t>BRAXTON</t>
  </si>
  <si>
    <t>BROOKE</t>
  </si>
  <si>
    <t>CABELL</t>
  </si>
  <si>
    <t>CALHOUN</t>
  </si>
  <si>
    <t>CLAY</t>
  </si>
  <si>
    <t>DODDRIDGE</t>
  </si>
  <si>
    <t>GILMER</t>
  </si>
  <si>
    <t>GRANT</t>
  </si>
  <si>
    <t>GREENBRIER</t>
  </si>
  <si>
    <t>HAMPSHIRE</t>
  </si>
  <si>
    <t>HANCOCK</t>
  </si>
  <si>
    <t>HARDY</t>
  </si>
  <si>
    <t>JACKSON</t>
  </si>
  <si>
    <t>KANAWHA</t>
  </si>
  <si>
    <t>LEWIS</t>
  </si>
  <si>
    <t>LINCOLN</t>
  </si>
  <si>
    <t>LOGAN</t>
  </si>
  <si>
    <t>MCDOWELL</t>
  </si>
  <si>
    <t>MARSHALL</t>
  </si>
  <si>
    <t>MASON</t>
  </si>
  <si>
    <t>MINERAL</t>
  </si>
  <si>
    <t>MINGO</t>
  </si>
  <si>
    <t>MONONGALIA</t>
  </si>
  <si>
    <t>NICHOLAS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</si>
  <si>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</si>
  <si>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</si>
  <si>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</si>
  <si>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</si>
  <si>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</si>
  <si>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</si>
  <si>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</si>
  <si>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</si>
  <si>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</si>
  <si>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</si>
  <si>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</si>
  <si>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</si>
  <si>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</si>
  <si>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WETZEL</t>
  </si>
  <si>
    <t>WIRT</t>
  </si>
  <si>
    <t>WOOD</t>
  </si>
  <si>
    <t>BARBOUR</t>
  </si>
  <si>
    <t>PADD</t>
  </si>
  <si>
    <t>Region2</t>
  </si>
  <si>
    <t>County</t>
  </si>
  <si>
    <t>CONNECTICUT</t>
  </si>
  <si>
    <t>DELAWARE</t>
  </si>
  <si>
    <t>DISTRICT OF COLUMBIA</t>
  </si>
  <si>
    <t>FLORIDA</t>
  </si>
  <si>
    <t>GEORGIA</t>
  </si>
  <si>
    <t>MAINE</t>
  </si>
  <si>
    <t>MASSACHUSETTS</t>
  </si>
  <si>
    <t>NEW HAMPSHIRE</t>
  </si>
  <si>
    <t>NEW JERSEY</t>
  </si>
  <si>
    <t>NORTH CAROLINA</t>
  </si>
  <si>
    <t>RHODE ISLAND</t>
  </si>
  <si>
    <t>SOUTH CAROLINA</t>
  </si>
  <si>
    <t>VERMONT</t>
  </si>
  <si>
    <t>VIRGINIA</t>
  </si>
  <si>
    <t>ILLINOIS</t>
  </si>
  <si>
    <t>IOWA</t>
  </si>
  <si>
    <t>KANSAS</t>
  </si>
  <si>
    <t>KENTUCKY</t>
  </si>
  <si>
    <t>MICHIGAN</t>
  </si>
  <si>
    <t>MINNESOTA</t>
  </si>
  <si>
    <t>MISSOURI</t>
  </si>
  <si>
    <t>NEBRASKA</t>
  </si>
  <si>
    <t>OKLAHOMA</t>
  </si>
  <si>
    <t>SOUTH DAKOTA</t>
  </si>
  <si>
    <t>TENNESSEE</t>
  </si>
  <si>
    <t>WISCONSIN</t>
  </si>
  <si>
    <t>ALABAMA</t>
  </si>
  <si>
    <t>MISSISSIPPI</t>
  </si>
  <si>
    <t>COLORADO</t>
  </si>
  <si>
    <t>IDAHO</t>
  </si>
  <si>
    <t>UTAH</t>
  </si>
  <si>
    <t>ARIZONA</t>
  </si>
  <si>
    <t>CALIFORNIA</t>
  </si>
  <si>
    <t>NEVADA</t>
  </si>
  <si>
    <t>OREGON</t>
  </si>
  <si>
    <t>SubPADD</t>
  </si>
  <si>
    <t>Central Atlantic</t>
  </si>
  <si>
    <t>Lower Atlantic</t>
  </si>
  <si>
    <t>Gulf Coast</t>
  </si>
  <si>
    <t>Rocky Mountain</t>
  </si>
  <si>
    <t>West Coast</t>
  </si>
  <si>
    <t>U.S. PADD regions</t>
  </si>
  <si>
    <t>Electric Generating Capacity (gigawatts)</t>
  </si>
  <si>
    <t>Electricity Generation, Electric Power Sector (trilllion kilowatthours)</t>
  </si>
  <si>
    <t xml:space="preserve">         Lower 48 States (excl GOA)</t>
  </si>
  <si>
    <t xml:space="preserve">         Federal Gulf of America</t>
  </si>
  <si>
    <t xml:space="preserve">         Federal Gulf of America </t>
  </si>
  <si>
    <t>Federal Gulf of America</t>
  </si>
  <si>
    <t>U.S. excluding Gulf of America</t>
  </si>
  <si>
    <t xml:space="preserve">Note: Futures curve is the average settlement price for five trading days ending November 6, 2025. </t>
  </si>
  <si>
    <t>U.S. Energy Information Administration, Short-Term Energy Outlook, November 2025</t>
  </si>
  <si>
    <t>Data source: U.S. Energy Information Administration, Short-Term Energy Outlook, November 2025, Bloomberg, L.P., and Refinitiv an LSEG Business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</si>
  <si>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</si>
  <si>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</si>
  <si>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</si>
  <si>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</si>
  <si>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</si>
  <si>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</si>
  <si>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</si>
  <si>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</si>
  <si>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</si>
  <si>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</si>
  <si>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</si>
  <si>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</si>
  <si>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</si>
  <si>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</si>
  <si>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</si>
  <si>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</si>
  <si>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</si>
  <si>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</si>
  <si>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</si>
  <si>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</si>
  <si>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</si>
  <si>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</si>
  <si>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</si>
  <si>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</si>
  <si>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2026-Q1</t>
  </si>
  <si>
    <t>2026-Q2</t>
  </si>
  <si>
    <t>2026-Q3</t>
  </si>
  <si>
    <t>2026-Q4</t>
  </si>
  <si>
    <t>Data source: U.S. Energy Information Administration, Short-Term Energy Outlook, November 2025</t>
  </si>
  <si>
    <t>2015-2024 average</t>
  </si>
  <si>
    <t>2020 - 2024</t>
  </si>
  <si>
    <t>Note:  Colored band around days of supply of crude oil and other liquids stocks represents the range between the minimum and maximum from Jan. 2020 − Dec. 2024.</t>
  </si>
  <si>
    <t>monthly range from Jan 2020 − Dec 2024</t>
  </si>
  <si>
    <t>Data source: U.S. Energy Information Administration, Short-Term Energy Outlook, November 2025, and Refinitiv an LSEG Business</t>
  </si>
  <si>
    <t>Note:  Colored band around crude oil  stocks represents the range between the minimum and maximum from Jan. 2020 − Dec. 2024.</t>
  </si>
  <si>
    <t>monthly range from Jan 2020 −Dec 2024</t>
  </si>
  <si>
    <t>Note:  Colored bands around storage levels represent the range between the minimum and maximum from Jan. 2020 − Dec. 2024.</t>
  </si>
  <si>
    <t>monthly range from Jan 2020−Dec 2024</t>
  </si>
  <si>
    <t>Note: Excludes propylene. Colored band around days of stocks represents the range between the minimum and maximum from Jan. 2020 − Dec. 2024.</t>
  </si>
  <si>
    <t>Data source: U.S. Energy Information Administration, Short-Term Energy Outlook, November 2025, Bloomberg L.P., and Refinitiv an LSEG Business</t>
  </si>
  <si>
    <t>Note:  Colored band around storage levels represents the range between the minimum and maximum from Jan. 2020 - Dec. 2024.</t>
  </si>
  <si>
    <t>Percentage deviation from 2020 − 2024 average</t>
  </si>
  <si>
    <t>Note:  Colored band around storage levels represents the range between the minimum and maximum from Jan. 2020 − Dec. 2024.</t>
  </si>
  <si>
    <t>2022−23</t>
  </si>
  <si>
    <t>2023−24</t>
  </si>
  <si>
    <t>2024−25</t>
  </si>
  <si>
    <t>2025−26</t>
  </si>
  <si>
    <t>2016−2025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</si>
</sst>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mmm\ yyyy"/>
    <numFmt numFmtId="165" formatCode="mmmm\ yyyy"/>
    <numFmt numFmtId="166" formatCode="0.0%"/>
    <numFmt numFmtId="167" formatCode="0.0"/>
    <numFmt numFmtId="168" formatCode="0.000"/>
    <numFmt numFmtId="169" formatCode="mm/dd/yy"/>
    <numFmt numFmtId="170" formatCode="[$-409]d\-mmm\-yy;@"/>
    <numFmt numFmtId="171" formatCode="#,##0.000"/>
    <numFmt numFmtId="172" formatCode="@&quot; .&quot;*."/>
    <numFmt numFmtId="173" formatCode="_(* #,##0_);_(* \(#,##0\);_(* &quot;-&quot;??_);_(@_)"/>
  </numFmts>
  <fonts count="6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Palatino Linotype"/>
      <family val="1"/>
    </font>
    <font>
      <sz val="18"/>
      <name val="Times New Roman"/>
      <family val="1"/>
    </font>
    <font>
      <b/>
      <sz val="9"/>
      <name val="Arial"/>
      <family val="2"/>
    </font>
    <font>
      <b/>
      <vertAlign val="subscript"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u/>
      <sz val="10"/>
      <color rgb="FF3333FF"/>
      <name val="Arial"/>
      <family val="2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8"/>
      <name val="Courier"/>
      <family val="3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b/>
      <sz val="18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theme="2" tint="0.59999389629810485"/>
      <name val="Arial"/>
      <family val="2"/>
    </font>
    <font>
      <sz val="10"/>
      <color theme="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39" fillId="0" borderId="0"/>
    <xf numFmtId="0" fontId="17" fillId="0" borderId="0"/>
    <xf numFmtId="0" fontId="23" fillId="0" borderId="0"/>
    <xf numFmtId="0" fontId="16" fillId="0" borderId="0"/>
    <xf numFmtId="0" fontId="43" fillId="0" borderId="0"/>
    <xf numFmtId="0" fontId="15" fillId="0" borderId="0"/>
    <xf numFmtId="0" fontId="14" fillId="0" borderId="0"/>
    <xf numFmtId="0" fontId="10" fillId="0" borderId="0"/>
    <xf numFmtId="43" fontId="23" fillId="0" borderId="0" applyFont="0" applyFill="0" applyBorder="0" applyAlignment="0" applyProtection="0"/>
    <xf numFmtId="0" fontId="8" fillId="0" borderId="0"/>
    <xf numFmtId="0" fontId="43" fillId="0" borderId="0"/>
    <xf numFmtId="0" fontId="2" fillId="0" borderId="0"/>
    <xf numFmtId="0" fontId="58" fillId="0" borderId="0" applyNumberFormat="0" applyFill="0" applyBorder="0" applyAlignment="0" applyProtection="0"/>
  </cellStyleXfs>
  <cellXfs count="485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quotePrefix="1"/>
    <xf numFmtId="0" fontId="0" fillId="0" borderId="1" xfId="0" applyBorder="1"/>
    <xf numFmtId="3" fontId="0" fillId="0" borderId="0" xfId="0" applyNumberFormat="1"/>
    <xf numFmtId="167" fontId="0" fillId="0" borderId="0" xfId="0" applyNumberFormat="1"/>
    <xf numFmtId="166" fontId="0" fillId="0" borderId="0" xfId="0" applyNumberFormat="1"/>
    <xf numFmtId="167" fontId="0" fillId="0" borderId="0" xfId="0" quotePrefix="1" applyNumberFormat="1"/>
    <xf numFmtId="1" fontId="0" fillId="0" borderId="0" xfId="0" applyNumberFormat="1"/>
    <xf numFmtId="168" fontId="0" fillId="0" borderId="0" xfId="0" applyNumberFormat="1"/>
    <xf numFmtId="0" fontId="0" fillId="0" borderId="3" xfId="0" applyBorder="1"/>
    <xf numFmtId="0" fontId="24" fillId="0" borderId="0" xfId="1" applyAlignment="1" applyProtection="1"/>
    <xf numFmtId="0" fontId="0" fillId="0" borderId="0" xfId="0" applyAlignment="1">
      <alignment horizontal="left"/>
    </xf>
    <xf numFmtId="169" fontId="0" fillId="0" borderId="0" xfId="0" applyNumberFormat="1"/>
    <xf numFmtId="166" fontId="0" fillId="0" borderId="0" xfId="0" applyNumberFormat="1" applyAlignment="1">
      <alignment horizontal="right"/>
    </xf>
    <xf numFmtId="2" fontId="23" fillId="0" borderId="0" xfId="0" applyNumberFormat="1" applyFont="1"/>
    <xf numFmtId="0" fontId="23" fillId="0" borderId="0" xfId="0" applyFont="1"/>
    <xf numFmtId="166" fontId="23" fillId="0" borderId="0" xfId="0" applyNumberFormat="1" applyFont="1"/>
    <xf numFmtId="0" fontId="28" fillId="0" borderId="0" xfId="0" applyFont="1"/>
    <xf numFmtId="0" fontId="28" fillId="0" borderId="1" xfId="0" applyFont="1" applyBorder="1" applyAlignment="1">
      <alignment horizontal="right"/>
    </xf>
    <xf numFmtId="0" fontId="28" fillId="0" borderId="1" xfId="0" applyFont="1" applyBorder="1"/>
    <xf numFmtId="0" fontId="28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3" fillId="0" borderId="0" xfId="2" quotePrefix="1" applyNumberFormat="1" applyFont="1"/>
    <xf numFmtId="165" fontId="25" fillId="0" borderId="0" xfId="0" applyNumberFormat="1" applyFont="1"/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2" fontId="29" fillId="0" borderId="0" xfId="0" applyNumberFormat="1" applyFont="1" applyAlignment="1">
      <alignment horizontal="center"/>
    </xf>
    <xf numFmtId="2" fontId="29" fillId="0" borderId="1" xfId="0" applyNumberFormat="1" applyFont="1" applyBorder="1" applyAlignment="1">
      <alignment horizontal="center"/>
    </xf>
    <xf numFmtId="0" fontId="25" fillId="0" borderId="0" xfId="0" applyFont="1"/>
    <xf numFmtId="164" fontId="29" fillId="0" borderId="0" xfId="0" applyNumberFormat="1" applyFont="1" applyAlignment="1">
      <alignment horizontal="right"/>
    </xf>
    <xf numFmtId="164" fontId="29" fillId="0" borderId="1" xfId="0" applyNumberFormat="1" applyFont="1" applyBorder="1" applyAlignment="1">
      <alignment horizontal="right"/>
    </xf>
    <xf numFmtId="170" fontId="0" fillId="0" borderId="0" xfId="0" applyNumberFormat="1" applyAlignment="1">
      <alignment horizontal="left"/>
    </xf>
    <xf numFmtId="2" fontId="29" fillId="0" borderId="2" xfId="0" applyNumberFormat="1" applyFont="1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2" fontId="23" fillId="0" borderId="1" xfId="0" applyNumberFormat="1" applyFont="1" applyBorder="1"/>
    <xf numFmtId="168" fontId="0" fillId="0" borderId="1" xfId="0" applyNumberFormat="1" applyBorder="1"/>
    <xf numFmtId="1" fontId="0" fillId="0" borderId="1" xfId="0" applyNumberFormat="1" applyBorder="1"/>
    <xf numFmtId="1" fontId="23" fillId="0" borderId="1" xfId="2" quotePrefix="1" applyNumberFormat="1" applyFont="1" applyBorder="1"/>
    <xf numFmtId="167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0" fontId="32" fillId="0" borderId="1" xfId="0" applyFont="1" applyBorder="1"/>
    <xf numFmtId="171" fontId="0" fillId="0" borderId="0" xfId="0" applyNumberFormat="1"/>
    <xf numFmtId="171" fontId="0" fillId="0" borderId="1" xfId="0" applyNumberFormat="1" applyBorder="1"/>
    <xf numFmtId="4" fontId="0" fillId="0" borderId="0" xfId="0" applyNumberFormat="1"/>
    <xf numFmtId="0" fontId="26" fillId="0" borderId="1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34" fillId="0" borderId="0" xfId="0" applyFont="1" applyAlignment="1">
      <alignment horizontal="right"/>
    </xf>
    <xf numFmtId="9" fontId="0" fillId="0" borderId="0" xfId="0" applyNumberFormat="1"/>
    <xf numFmtId="0" fontId="24" fillId="0" borderId="3" xfId="1" applyBorder="1" applyAlignment="1" applyProtection="1"/>
    <xf numFmtId="0" fontId="26" fillId="0" borderId="3" xfId="0" applyFont="1" applyBorder="1"/>
    <xf numFmtId="0" fontId="24" fillId="0" borderId="3" xfId="1" applyBorder="1" applyAlignment="1" applyProtection="1">
      <alignment wrapText="1"/>
    </xf>
    <xf numFmtId="0" fontId="23" fillId="0" borderId="0" xfId="3"/>
    <xf numFmtId="0" fontId="23" fillId="0" borderId="0" xfId="3" applyAlignment="1">
      <alignment horizontal="right"/>
    </xf>
    <xf numFmtId="0" fontId="26" fillId="0" borderId="0" xfId="3" applyFont="1"/>
    <xf numFmtId="0" fontId="23" fillId="0" borderId="0" xfId="3" quotePrefix="1"/>
    <xf numFmtId="2" fontId="23" fillId="0" borderId="2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4" fontId="23" fillId="0" borderId="1" xfId="0" applyNumberFormat="1" applyFont="1" applyBorder="1" applyAlignment="1">
      <alignment horizontal="right"/>
    </xf>
    <xf numFmtId="2" fontId="23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36" fillId="0" borderId="0" xfId="0" applyFont="1" applyAlignment="1">
      <alignment horizontal="left" readingOrder="1"/>
    </xf>
    <xf numFmtId="168" fontId="0" fillId="0" borderId="0" xfId="0" applyNumberFormat="1" applyAlignment="1">
      <alignment horizontal="right"/>
    </xf>
    <xf numFmtId="168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37" fillId="0" borderId="0" xfId="0" applyFont="1"/>
    <xf numFmtId="0" fontId="38" fillId="0" borderId="0" xfId="0" applyFont="1"/>
    <xf numFmtId="0" fontId="37" fillId="0" borderId="0" xfId="3" applyFont="1"/>
    <xf numFmtId="0" fontId="27" fillId="0" borderId="0" xfId="3" applyFont="1" applyAlignment="1">
      <alignment horizontal="center"/>
    </xf>
    <xf numFmtId="0" fontId="27" fillId="0" borderId="0" xfId="3" applyFont="1" applyAlignment="1">
      <alignment horizontal="left"/>
    </xf>
    <xf numFmtId="0" fontId="23" fillId="0" borderId="1" xfId="3" applyBorder="1" applyAlignment="1">
      <alignment horizontal="right"/>
    </xf>
    <xf numFmtId="1" fontId="23" fillId="0" borderId="0" xfId="3" applyNumberFormat="1"/>
    <xf numFmtId="0" fontId="0" fillId="0" borderId="6" xfId="0" applyBorder="1"/>
    <xf numFmtId="164" fontId="23" fillId="0" borderId="0" xfId="0" quotePrefix="1" applyNumberFormat="1" applyFont="1" applyAlignment="1">
      <alignment horizontal="right"/>
    </xf>
    <xf numFmtId="2" fontId="23" fillId="0" borderId="2" xfId="0" quotePrefix="1" applyNumberFormat="1" applyFont="1" applyBorder="1" applyAlignment="1">
      <alignment horizontal="center"/>
    </xf>
    <xf numFmtId="0" fontId="20" fillId="0" borderId="0" xfId="6"/>
    <xf numFmtId="0" fontId="39" fillId="0" borderId="0" xfId="7"/>
    <xf numFmtId="164" fontId="20" fillId="0" borderId="0" xfId="6" applyNumberFormat="1"/>
    <xf numFmtId="168" fontId="41" fillId="0" borderId="2" xfId="7" quotePrefix="1" applyNumberFormat="1" applyFont="1" applyBorder="1" applyAlignment="1">
      <alignment horizontal="center"/>
    </xf>
    <xf numFmtId="2" fontId="23" fillId="0" borderId="2" xfId="7" applyNumberFormat="1" applyFont="1" applyBorder="1" applyAlignment="1">
      <alignment horizontal="center"/>
    </xf>
    <xf numFmtId="0" fontId="20" fillId="0" borderId="0" xfId="6" quotePrefix="1"/>
    <xf numFmtId="0" fontId="20" fillId="0" borderId="0" xfId="6" applyAlignment="1">
      <alignment horizontal="right"/>
    </xf>
    <xf numFmtId="168" fontId="20" fillId="0" borderId="0" xfId="6" applyNumberFormat="1"/>
    <xf numFmtId="168" fontId="23" fillId="0" borderId="2" xfId="7" applyNumberFormat="1" applyFont="1" applyBorder="1" applyAlignment="1">
      <alignment horizontal="center"/>
    </xf>
    <xf numFmtId="0" fontId="20" fillId="5" borderId="0" xfId="6" applyFill="1"/>
    <xf numFmtId="0" fontId="20" fillId="6" borderId="0" xfId="6" applyFill="1"/>
    <xf numFmtId="171" fontId="20" fillId="0" borderId="0" xfId="6" applyNumberFormat="1"/>
    <xf numFmtId="0" fontId="40" fillId="0" borderId="0" xfId="6" applyFont="1"/>
    <xf numFmtId="0" fontId="42" fillId="0" borderId="0" xfId="6" applyFont="1"/>
    <xf numFmtId="168" fontId="19" fillId="0" borderId="0" xfId="6" quotePrefix="1" applyNumberFormat="1" applyFont="1"/>
    <xf numFmtId="168" fontId="18" fillId="0" borderId="0" xfId="6" quotePrefix="1" applyNumberFormat="1" applyFont="1"/>
    <xf numFmtId="0" fontId="23" fillId="0" borderId="11" xfId="0" applyFont="1" applyBorder="1"/>
    <xf numFmtId="171" fontId="23" fillId="0" borderId="0" xfId="0" quotePrefix="1" applyNumberFormat="1" applyFont="1"/>
    <xf numFmtId="0" fontId="17" fillId="0" borderId="0" xfId="6" applyFont="1"/>
    <xf numFmtId="0" fontId="28" fillId="0" borderId="0" xfId="3" applyFont="1"/>
    <xf numFmtId="0" fontId="28" fillId="0" borderId="0" xfId="3" applyFont="1" applyAlignment="1">
      <alignment horizontal="center"/>
    </xf>
    <xf numFmtId="0" fontId="28" fillId="0" borderId="1" xfId="3" applyFont="1" applyBorder="1" applyAlignment="1">
      <alignment horizontal="left"/>
    </xf>
    <xf numFmtId="0" fontId="28" fillId="0" borderId="1" xfId="3" applyFont="1" applyBorder="1"/>
    <xf numFmtId="0" fontId="23" fillId="0" borderId="0" xfId="3" applyAlignment="1">
      <alignment horizontal="left"/>
    </xf>
    <xf numFmtId="168" fontId="23" fillId="0" borderId="0" xfId="3" applyNumberFormat="1"/>
    <xf numFmtId="2" fontId="23" fillId="0" borderId="0" xfId="3" applyNumberFormat="1"/>
    <xf numFmtId="0" fontId="23" fillId="0" borderId="1" xfId="3" applyBorder="1" applyAlignment="1">
      <alignment horizontal="left"/>
    </xf>
    <xf numFmtId="168" fontId="23" fillId="0" borderId="1" xfId="3" applyNumberFormat="1" applyBorder="1"/>
    <xf numFmtId="171" fontId="23" fillId="0" borderId="1" xfId="0" quotePrefix="1" applyNumberFormat="1" applyFont="1" applyBorder="1"/>
    <xf numFmtId="0" fontId="16" fillId="0" borderId="0" xfId="10"/>
    <xf numFmtId="2" fontId="16" fillId="0" borderId="0" xfId="10" applyNumberFormat="1"/>
    <xf numFmtId="0" fontId="44" fillId="0" borderId="0" xfId="11" applyFont="1"/>
    <xf numFmtId="172" fontId="27" fillId="0" borderId="0" xfId="11" applyNumberFormat="1" applyFont="1" applyAlignment="1">
      <alignment horizontal="left"/>
    </xf>
    <xf numFmtId="0" fontId="45" fillId="0" borderId="0" xfId="11" applyFont="1" applyAlignment="1">
      <alignment horizontal="left"/>
    </xf>
    <xf numFmtId="0" fontId="23" fillId="2" borderId="0" xfId="3" applyFill="1"/>
    <xf numFmtId="0" fontId="26" fillId="0" borderId="12" xfId="3" applyFont="1" applyBorder="1"/>
    <xf numFmtId="0" fontId="23" fillId="0" borderId="13" xfId="3" applyBorder="1"/>
    <xf numFmtId="0" fontId="23" fillId="0" borderId="15" xfId="3" applyBorder="1"/>
    <xf numFmtId="0" fontId="23" fillId="0" borderId="17" xfId="3" applyBorder="1"/>
    <xf numFmtId="0" fontId="23" fillId="5" borderId="0" xfId="3" applyFill="1"/>
    <xf numFmtId="0" fontId="42" fillId="5" borderId="0" xfId="6" applyFont="1" applyFill="1"/>
    <xf numFmtId="0" fontId="15" fillId="5" borderId="0" xfId="6" applyFont="1" applyFill="1"/>
    <xf numFmtId="0" fontId="13" fillId="0" borderId="0" xfId="6" applyFont="1"/>
    <xf numFmtId="0" fontId="16" fillId="5" borderId="0" xfId="10" applyFill="1"/>
    <xf numFmtId="0" fontId="47" fillId="0" borderId="0" xfId="6" applyFont="1"/>
    <xf numFmtId="168" fontId="46" fillId="0" borderId="0" xfId="6" applyNumberFormat="1" applyFont="1"/>
    <xf numFmtId="0" fontId="12" fillId="0" borderId="0" xfId="10" applyFont="1"/>
    <xf numFmtId="0" fontId="23" fillId="0" borderId="0" xfId="7" applyFont="1"/>
    <xf numFmtId="0" fontId="11" fillId="0" borderId="0" xfId="10" applyFont="1"/>
    <xf numFmtId="0" fontId="0" fillId="0" borderId="4" xfId="0" applyBorder="1" applyAlignment="1">
      <alignment horizontal="center"/>
    </xf>
    <xf numFmtId="2" fontId="23" fillId="0" borderId="1" xfId="3" applyNumberFormat="1" applyBorder="1"/>
    <xf numFmtId="0" fontId="48" fillId="0" borderId="0" xfId="0" applyFont="1" applyAlignment="1">
      <alignment horizontal="left" vertical="center" readingOrder="1"/>
    </xf>
    <xf numFmtId="0" fontId="23" fillId="0" borderId="0" xfId="3" applyAlignment="1">
      <alignment horizontal="center"/>
    </xf>
    <xf numFmtId="0" fontId="0" fillId="0" borderId="0" xfId="0" applyAlignment="1">
      <alignment horizontal="left" vertical="top" wrapText="1"/>
    </xf>
    <xf numFmtId="0" fontId="23" fillId="0" borderId="14" xfId="3" applyBorder="1"/>
    <xf numFmtId="0" fontId="23" fillId="3" borderId="0" xfId="3" applyFill="1"/>
    <xf numFmtId="0" fontId="27" fillId="3" borderId="0" xfId="3" applyFont="1" applyFill="1"/>
    <xf numFmtId="0" fontId="16" fillId="0" borderId="13" xfId="10" applyBorder="1"/>
    <xf numFmtId="0" fontId="23" fillId="0" borderId="18" xfId="3" applyBorder="1" applyAlignment="1">
      <alignment horizontal="left"/>
    </xf>
    <xf numFmtId="0" fontId="23" fillId="0" borderId="19" xfId="3" applyBorder="1"/>
    <xf numFmtId="0" fontId="23" fillId="0" borderId="14" xfId="3" applyBorder="1" applyAlignment="1">
      <alignment horizontal="left"/>
    </xf>
    <xf numFmtId="2" fontId="23" fillId="0" borderId="14" xfId="3" applyNumberFormat="1" applyBorder="1"/>
    <xf numFmtId="0" fontId="23" fillId="0" borderId="16" xfId="3" applyBorder="1" applyAlignment="1">
      <alignment horizontal="left"/>
    </xf>
    <xf numFmtId="0" fontId="0" fillId="0" borderId="19" xfId="0" applyBorder="1"/>
    <xf numFmtId="0" fontId="0" fillId="0" borderId="15" xfId="0" applyBorder="1"/>
    <xf numFmtId="0" fontId="26" fillId="0" borderId="16" xfId="0" applyFont="1" applyBorder="1" applyAlignment="1">
      <alignment vertical="center" readingOrder="1"/>
    </xf>
    <xf numFmtId="0" fontId="0" fillId="0" borderId="17" xfId="0" applyBorder="1"/>
    <xf numFmtId="0" fontId="26" fillId="0" borderId="18" xfId="0" applyFont="1" applyBorder="1" applyAlignment="1">
      <alignment vertical="center" readingOrder="1"/>
    </xf>
    <xf numFmtId="0" fontId="23" fillId="0" borderId="18" xfId="0" applyFont="1" applyBorder="1"/>
    <xf numFmtId="0" fontId="23" fillId="0" borderId="14" xfId="0" applyFont="1" applyBorder="1"/>
    <xf numFmtId="0" fontId="0" fillId="0" borderId="14" xfId="0" applyBorder="1"/>
    <xf numFmtId="0" fontId="23" fillId="0" borderId="16" xfId="0" applyFont="1" applyBorder="1"/>
    <xf numFmtId="0" fontId="23" fillId="0" borderId="12" xfId="0" applyFont="1" applyBorder="1"/>
    <xf numFmtId="0" fontId="23" fillId="0" borderId="13" xfId="0" applyFont="1" applyBorder="1"/>
    <xf numFmtId="2" fontId="0" fillId="0" borderId="18" xfId="0" applyNumberFormat="1" applyBorder="1"/>
    <xf numFmtId="0" fontId="0" fillId="0" borderId="16" xfId="0" applyBorder="1"/>
    <xf numFmtId="0" fontId="0" fillId="0" borderId="2" xfId="0" applyBorder="1"/>
    <xf numFmtId="0" fontId="26" fillId="0" borderId="4" xfId="0" applyFont="1" applyBorder="1"/>
    <xf numFmtId="0" fontId="23" fillId="2" borderId="19" xfId="0" applyFont="1" applyFill="1" applyBorder="1"/>
    <xf numFmtId="0" fontId="23" fillId="2" borderId="15" xfId="0" applyFont="1" applyFill="1" applyBorder="1"/>
    <xf numFmtId="0" fontId="0" fillId="0" borderId="4" xfId="0" applyBorder="1"/>
    <xf numFmtId="168" fontId="0" fillId="0" borderId="0" xfId="0" applyNumberFormat="1" applyAlignment="1">
      <alignment horizontal="left" vertical="top" wrapText="1"/>
    </xf>
    <xf numFmtId="2" fontId="23" fillId="0" borderId="1" xfId="0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23" fillId="0" borderId="4" xfId="3" applyBorder="1"/>
    <xf numFmtId="0" fontId="26" fillId="0" borderId="12" xfId="0" applyFont="1" applyBorder="1" applyAlignment="1">
      <alignment vertical="center" readingOrder="1"/>
    </xf>
    <xf numFmtId="0" fontId="23" fillId="0" borderId="16" xfId="3" applyBorder="1"/>
    <xf numFmtId="0" fontId="23" fillId="0" borderId="1" xfId="3" applyBorder="1"/>
    <xf numFmtId="0" fontId="50" fillId="0" borderId="0" xfId="3" applyFont="1" applyAlignment="1">
      <alignment horizontal="left" vertical="center" readingOrder="1"/>
    </xf>
    <xf numFmtId="2" fontId="23" fillId="0" borderId="14" xfId="0" applyNumberFormat="1" applyFont="1" applyBorder="1" applyAlignment="1">
      <alignment horizontal="left"/>
    </xf>
    <xf numFmtId="2" fontId="23" fillId="0" borderId="0" xfId="0" applyNumberFormat="1" applyFont="1" applyAlignment="1">
      <alignment horizontal="left"/>
    </xf>
    <xf numFmtId="167" fontId="23" fillId="0" borderId="0" xfId="3" applyNumberFormat="1"/>
    <xf numFmtId="0" fontId="10" fillId="0" borderId="0" xfId="14"/>
    <xf numFmtId="168" fontId="10" fillId="0" borderId="0" xfId="14" applyNumberFormat="1"/>
    <xf numFmtId="0" fontId="51" fillId="0" borderId="0" xfId="0" applyFont="1"/>
    <xf numFmtId="0" fontId="23" fillId="0" borderId="0" xfId="3" applyAlignment="1">
      <alignment horizontal="center" wrapText="1"/>
    </xf>
    <xf numFmtId="164" fontId="26" fillId="0" borderId="0" xfId="0" applyNumberFormat="1" applyFont="1" applyAlignment="1">
      <alignment horizontal="left"/>
    </xf>
    <xf numFmtId="164" fontId="23" fillId="0" borderId="0" xfId="3" applyNumberFormat="1"/>
    <xf numFmtId="0" fontId="23" fillId="0" borderId="19" xfId="3" applyBorder="1" applyAlignment="1">
      <alignment horizontal="center" wrapText="1"/>
    </xf>
    <xf numFmtId="0" fontId="41" fillId="0" borderId="17" xfId="3" applyFont="1" applyBorder="1"/>
    <xf numFmtId="0" fontId="26" fillId="0" borderId="16" xfId="3" applyFont="1" applyBorder="1" applyAlignment="1">
      <alignment vertical="center" wrapText="1"/>
    </xf>
    <xf numFmtId="1" fontId="26" fillId="0" borderId="0" xfId="3" applyNumberFormat="1" applyFont="1"/>
    <xf numFmtId="0" fontId="0" fillId="0" borderId="0" xfId="0" applyAlignment="1">
      <alignment wrapText="1"/>
    </xf>
    <xf numFmtId="0" fontId="24" fillId="0" borderId="0" xfId="1" applyFill="1" applyAlignment="1" applyProtection="1">
      <alignment horizontal="left"/>
    </xf>
    <xf numFmtId="0" fontId="24" fillId="0" borderId="0" xfId="1" applyFill="1" applyAlignment="1" applyProtection="1"/>
    <xf numFmtId="2" fontId="24" fillId="0" borderId="0" xfId="1" applyNumberFormat="1" applyFill="1" applyAlignment="1" applyProtection="1"/>
    <xf numFmtId="173" fontId="23" fillId="0" borderId="0" xfId="15" applyNumberFormat="1" applyFont="1" applyFill="1" applyAlignment="1">
      <alignment horizontal="center"/>
    </xf>
    <xf numFmtId="167" fontId="23" fillId="0" borderId="0" xfId="3" applyNumberFormat="1" applyAlignment="1">
      <alignment horizontal="center"/>
    </xf>
    <xf numFmtId="166" fontId="23" fillId="0" borderId="0" xfId="3" applyNumberFormat="1"/>
    <xf numFmtId="0" fontId="51" fillId="0" borderId="0" xfId="3" applyFont="1" applyAlignment="1">
      <alignment horizontal="center" wrapText="1"/>
    </xf>
    <xf numFmtId="0" fontId="51" fillId="0" borderId="0" xfId="3" applyFont="1" applyAlignment="1">
      <alignment horizontal="center"/>
    </xf>
    <xf numFmtId="1" fontId="51" fillId="0" borderId="0" xfId="3" applyNumberFormat="1" applyFont="1" applyAlignment="1">
      <alignment horizontal="center"/>
    </xf>
    <xf numFmtId="3" fontId="23" fillId="0" borderId="1" xfId="3" applyNumberFormat="1" applyBorder="1"/>
    <xf numFmtId="3" fontId="23" fillId="0" borderId="17" xfId="3" applyNumberFormat="1" applyBorder="1"/>
    <xf numFmtId="0" fontId="26" fillId="0" borderId="4" xfId="3" applyFont="1" applyBorder="1" applyAlignment="1">
      <alignment horizontal="right"/>
    </xf>
    <xf numFmtId="0" fontId="26" fillId="0" borderId="1" xfId="0" applyFont="1" applyBorder="1" applyAlignment="1">
      <alignment horizontal="left"/>
    </xf>
    <xf numFmtId="1" fontId="26" fillId="0" borderId="0" xfId="0" applyNumberFormat="1" applyFont="1"/>
    <xf numFmtId="3" fontId="26" fillId="0" borderId="1" xfId="0" applyNumberFormat="1" applyFont="1" applyBorder="1"/>
    <xf numFmtId="0" fontId="23" fillId="0" borderId="3" xfId="0" applyFont="1" applyBorder="1"/>
    <xf numFmtId="0" fontId="20" fillId="2" borderId="19" xfId="6" applyFill="1" applyBorder="1"/>
    <xf numFmtId="0" fontId="20" fillId="2" borderId="17" xfId="6" applyFill="1" applyBorder="1"/>
    <xf numFmtId="0" fontId="23" fillId="2" borderId="18" xfId="0" applyFont="1" applyFill="1" applyBorder="1"/>
    <xf numFmtId="0" fontId="23" fillId="2" borderId="14" xfId="0" applyFont="1" applyFill="1" applyBorder="1"/>
    <xf numFmtId="0" fontId="0" fillId="2" borderId="15" xfId="0" applyFill="1" applyBorder="1"/>
    <xf numFmtId="0" fontId="23" fillId="2" borderId="16" xfId="0" applyFont="1" applyFill="1" applyBorder="1"/>
    <xf numFmtId="0" fontId="11" fillId="0" borderId="18" xfId="10" applyFont="1" applyBorder="1"/>
    <xf numFmtId="0" fontId="11" fillId="0" borderId="19" xfId="10" applyFont="1" applyBorder="1"/>
    <xf numFmtId="0" fontId="11" fillId="0" borderId="14" xfId="10" applyFont="1" applyBorder="1"/>
    <xf numFmtId="0" fontId="11" fillId="0" borderId="15" xfId="10" applyFont="1" applyBorder="1"/>
    <xf numFmtId="0" fontId="11" fillId="0" borderId="16" xfId="10" applyFont="1" applyBorder="1"/>
    <xf numFmtId="0" fontId="11" fillId="0" borderId="17" xfId="10" applyFont="1" applyBorder="1"/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23" fillId="0" borderId="15" xfId="0" applyFont="1" applyBorder="1"/>
    <xf numFmtId="0" fontId="0" fillId="3" borderId="0" xfId="0" applyFill="1"/>
    <xf numFmtId="0" fontId="0" fillId="0" borderId="18" xfId="0" applyBorder="1"/>
    <xf numFmtId="0" fontId="23" fillId="0" borderId="17" xfId="0" applyFont="1" applyBorder="1"/>
    <xf numFmtId="0" fontId="41" fillId="0" borderId="15" xfId="3" applyFont="1" applyBorder="1"/>
    <xf numFmtId="0" fontId="23" fillId="0" borderId="19" xfId="3" applyBorder="1" applyAlignment="1">
      <alignment wrapText="1"/>
    </xf>
    <xf numFmtId="0" fontId="0" fillId="0" borderId="16" xfId="0" applyBorder="1" applyAlignment="1">
      <alignment horizontal="left"/>
    </xf>
    <xf numFmtId="2" fontId="23" fillId="0" borderId="0" xfId="0" quotePrefix="1" applyNumberFormat="1" applyFont="1"/>
    <xf numFmtId="0" fontId="0" fillId="7" borderId="0" xfId="0" applyFill="1"/>
    <xf numFmtId="0" fontId="23" fillId="7" borderId="0" xfId="3" applyFill="1"/>
    <xf numFmtId="165" fontId="24" fillId="0" borderId="0" xfId="1" applyNumberFormat="1" applyAlignment="1" applyProtection="1"/>
    <xf numFmtId="0" fontId="20" fillId="7" borderId="0" xfId="6" quotePrefix="1" applyFill="1"/>
    <xf numFmtId="0" fontId="20" fillId="7" borderId="0" xfId="6" applyFill="1"/>
    <xf numFmtId="0" fontId="23" fillId="0" borderId="12" xfId="0" applyFont="1" applyBorder="1" applyAlignment="1">
      <alignment vertical="center" readingOrder="1"/>
    </xf>
    <xf numFmtId="0" fontId="23" fillId="0" borderId="16" xfId="3" applyBorder="1" applyAlignment="1">
      <alignment vertical="center" wrapText="1"/>
    </xf>
    <xf numFmtId="0" fontId="46" fillId="2" borderId="18" xfId="0" applyFont="1" applyFill="1" applyBorder="1"/>
    <xf numFmtId="0" fontId="46" fillId="2" borderId="14" xfId="0" applyFont="1" applyFill="1" applyBorder="1"/>
    <xf numFmtId="0" fontId="7" fillId="2" borderId="16" xfId="6" applyFont="1" applyFill="1" applyBorder="1"/>
    <xf numFmtId="0" fontId="26" fillId="0" borderId="12" xfId="0" applyFont="1" applyBorder="1"/>
    <xf numFmtId="0" fontId="7" fillId="0" borderId="16" xfId="6" applyFont="1" applyBorder="1"/>
    <xf numFmtId="0" fontId="7" fillId="2" borderId="17" xfId="6" applyFont="1" applyFill="1" applyBorder="1"/>
    <xf numFmtId="9" fontId="39" fillId="0" borderId="0" xfId="7" applyNumberFormat="1"/>
    <xf numFmtId="0" fontId="11" fillId="0" borderId="2" xfId="10" applyFont="1" applyBorder="1"/>
    <xf numFmtId="2" fontId="16" fillId="0" borderId="2" xfId="10" applyNumberFormat="1" applyBorder="1"/>
    <xf numFmtId="0" fontId="11" fillId="0" borderId="4" xfId="10" applyFont="1" applyBorder="1"/>
    <xf numFmtId="2" fontId="16" fillId="0" borderId="4" xfId="10" applyNumberFormat="1" applyBorder="1"/>
    <xf numFmtId="0" fontId="9" fillId="0" borderId="16" xfId="6" applyFont="1" applyBorder="1"/>
    <xf numFmtId="0" fontId="46" fillId="0" borderId="18" xfId="0" applyFont="1" applyBorder="1"/>
    <xf numFmtId="0" fontId="46" fillId="0" borderId="14" xfId="0" applyFont="1" applyBorder="1"/>
    <xf numFmtId="0" fontId="23" fillId="0" borderId="18" xfId="3" applyBorder="1"/>
    <xf numFmtId="0" fontId="27" fillId="2" borderId="19" xfId="11" applyFont="1" applyFill="1" applyBorder="1"/>
    <xf numFmtId="0" fontId="27" fillId="2" borderId="15" xfId="11" applyFont="1" applyFill="1" applyBorder="1"/>
    <xf numFmtId="0" fontId="27" fillId="2" borderId="17" xfId="11" applyFont="1" applyFill="1" applyBorder="1"/>
    <xf numFmtId="0" fontId="0" fillId="0" borderId="4" xfId="0" applyBorder="1" applyAlignment="1">
      <alignment horizontal="right"/>
    </xf>
    <xf numFmtId="171" fontId="0" fillId="0" borderId="4" xfId="0" applyNumberFormat="1" applyBorder="1"/>
    <xf numFmtId="167" fontId="0" fillId="0" borderId="4" xfId="0" applyNumberFormat="1" applyBorder="1"/>
    <xf numFmtId="0" fontId="28" fillId="0" borderId="0" xfId="0" quotePrefix="1" applyFont="1"/>
    <xf numFmtId="9" fontId="0" fillId="0" borderId="0" xfId="2" applyFont="1" applyBorder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27" fillId="0" borderId="17" xfId="17" applyFont="1" applyBorder="1" applyAlignment="1">
      <alignment horizontal="left"/>
    </xf>
    <xf numFmtId="0" fontId="23" fillId="0" borderId="0" xfId="0" quotePrefix="1" applyFont="1"/>
    <xf numFmtId="0" fontId="27" fillId="0" borderId="13" xfId="17" applyFont="1" applyBorder="1" applyAlignment="1">
      <alignment horizontal="left"/>
    </xf>
    <xf numFmtId="2" fontId="23" fillId="0" borderId="12" xfId="0" applyNumberFormat="1" applyFont="1" applyBorder="1"/>
    <xf numFmtId="2" fontId="23" fillId="0" borderId="0" xfId="2" quotePrefix="1" applyNumberFormat="1" applyFont="1"/>
    <xf numFmtId="0" fontId="52" fillId="0" borderId="0" xfId="0" applyFont="1"/>
    <xf numFmtId="0" fontId="0" fillId="5" borderId="0" xfId="0" applyFill="1"/>
    <xf numFmtId="0" fontId="6" fillId="0" borderId="0" xfId="10" applyFont="1"/>
    <xf numFmtId="2" fontId="23" fillId="0" borderId="1" xfId="0" quotePrefix="1" applyNumberFormat="1" applyFont="1" applyBorder="1"/>
    <xf numFmtId="167" fontId="23" fillId="0" borderId="1" xfId="3" applyNumberFormat="1" applyBorder="1"/>
    <xf numFmtId="0" fontId="23" fillId="0" borderId="19" xfId="0" applyFont="1" applyBorder="1"/>
    <xf numFmtId="164" fontId="35" fillId="0" borderId="6" xfId="0" applyNumberFormat="1" applyFont="1" applyBorder="1"/>
    <xf numFmtId="1" fontId="23" fillId="0" borderId="0" xfId="0" quotePrefix="1" applyNumberFormat="1" applyFont="1"/>
    <xf numFmtId="1" fontId="23" fillId="0" borderId="2" xfId="7" applyNumberFormat="1" applyFont="1" applyBorder="1" applyAlignment="1">
      <alignment horizontal="center"/>
    </xf>
    <xf numFmtId="0" fontId="53" fillId="0" borderId="3" xfId="0" applyFont="1" applyBorder="1"/>
    <xf numFmtId="2" fontId="23" fillId="0" borderId="0" xfId="0" quotePrefix="1" applyNumberFormat="1" applyFont="1" applyAlignment="1">
      <alignment horizontal="center"/>
    </xf>
    <xf numFmtId="0" fontId="5" fillId="0" borderId="0" xfId="6" applyFont="1"/>
    <xf numFmtId="0" fontId="23" fillId="0" borderId="4" xfId="3" applyBorder="1" applyAlignment="1">
      <alignment horizontal="left"/>
    </xf>
    <xf numFmtId="0" fontId="23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1" fontId="0" fillId="0" borderId="0" xfId="0" quotePrefix="1" applyNumberFormat="1"/>
    <xf numFmtId="164" fontId="0" fillId="7" borderId="0" xfId="0" applyNumberFormat="1" applyFill="1"/>
    <xf numFmtId="165" fontId="25" fillId="5" borderId="0" xfId="0" applyNumberFormat="1" applyFont="1" applyFill="1"/>
    <xf numFmtId="2" fontId="0" fillId="5" borderId="0" xfId="0" applyNumberFormat="1" applyFill="1"/>
    <xf numFmtId="0" fontId="37" fillId="5" borderId="0" xfId="0" applyFont="1" applyFill="1"/>
    <xf numFmtId="164" fontId="26" fillId="0" borderId="0" xfId="0" applyNumberFormat="1" applyFont="1"/>
    <xf numFmtId="2" fontId="23" fillId="0" borderId="4" xfId="0" quotePrefix="1" applyNumberFormat="1" applyFont="1" applyBorder="1" applyAlignment="1">
      <alignment horizontal="center"/>
    </xf>
    <xf numFmtId="2" fontId="29" fillId="0" borderId="4" xfId="0" applyNumberFormat="1" applyFont="1" applyBorder="1" applyAlignment="1">
      <alignment horizontal="center"/>
    </xf>
    <xf numFmtId="0" fontId="4" fillId="4" borderId="0" xfId="6" applyFont="1" applyFill="1"/>
    <xf numFmtId="168" fontId="20" fillId="0" borderId="0" xfId="6" applyNumberFormat="1" applyAlignment="1">
      <alignment horizontal="right"/>
    </xf>
    <xf numFmtId="2" fontId="20" fillId="0" borderId="0" xfId="6" applyNumberFormat="1"/>
    <xf numFmtId="2" fontId="27" fillId="0" borderId="0" xfId="17" applyNumberFormat="1" applyFont="1" applyAlignment="1">
      <alignment horizontal="left"/>
    </xf>
    <xf numFmtId="2" fontId="20" fillId="0" borderId="0" xfId="6" applyNumberFormat="1" applyAlignment="1">
      <alignment horizontal="right"/>
    </xf>
    <xf numFmtId="2" fontId="0" fillId="0" borderId="1" xfId="0" applyNumberFormat="1" applyBorder="1" applyAlignment="1">
      <alignment horizontal="right"/>
    </xf>
    <xf numFmtId="2" fontId="39" fillId="0" borderId="0" xfId="7" applyNumberFormat="1"/>
    <xf numFmtId="4" fontId="20" fillId="0" borderId="0" xfId="6" applyNumberFormat="1"/>
    <xf numFmtId="4" fontId="23" fillId="0" borderId="0" xfId="0" applyNumberFormat="1" applyFont="1"/>
    <xf numFmtId="4" fontId="23" fillId="0" borderId="1" xfId="0" applyNumberFormat="1" applyFont="1" applyBorder="1"/>
    <xf numFmtId="4" fontId="0" fillId="0" borderId="1" xfId="0" applyNumberFormat="1" applyBorder="1"/>
    <xf numFmtId="171" fontId="23" fillId="0" borderId="0" xfId="0" applyNumberFormat="1" applyFont="1"/>
    <xf numFmtId="3" fontId="23" fillId="0" borderId="0" xfId="0" applyNumberFormat="1" applyFont="1"/>
    <xf numFmtId="171" fontId="23" fillId="0" borderId="11" xfId="0" applyNumberFormat="1" applyFont="1" applyBorder="1"/>
    <xf numFmtId="3" fontId="23" fillId="0" borderId="11" xfId="0" applyNumberFormat="1" applyFont="1" applyBorder="1"/>
    <xf numFmtId="2" fontId="23" fillId="0" borderId="11" xfId="0" applyNumberFormat="1" applyFont="1" applyBorder="1"/>
    <xf numFmtId="0" fontId="40" fillId="0" borderId="11" xfId="6" applyFont="1" applyBorder="1"/>
    <xf numFmtId="3" fontId="23" fillId="0" borderId="1" xfId="0" applyNumberFormat="1" applyFont="1" applyBorder="1"/>
    <xf numFmtId="0" fontId="54" fillId="0" borderId="0" xfId="6" applyFont="1"/>
    <xf numFmtId="168" fontId="54" fillId="0" borderId="0" xfId="6" applyNumberFormat="1" applyFont="1"/>
    <xf numFmtId="0" fontId="54" fillId="0" borderId="0" xfId="6" applyFont="1" applyAlignment="1">
      <alignment horizontal="right"/>
    </xf>
    <xf numFmtId="164" fontId="40" fillId="0" borderId="0" xfId="6" applyNumberFormat="1" applyFont="1"/>
    <xf numFmtId="168" fontId="23" fillId="0" borderId="2" xfId="7" quotePrefix="1" applyNumberFormat="1" applyFont="1" applyBorder="1" applyAlignment="1">
      <alignment horizontal="center"/>
    </xf>
    <xf numFmtId="168" fontId="40" fillId="0" borderId="0" xfId="6" applyNumberFormat="1" applyFont="1"/>
    <xf numFmtId="0" fontId="40" fillId="0" borderId="0" xfId="6" applyFont="1" applyAlignment="1">
      <alignment horizontal="right"/>
    </xf>
    <xf numFmtId="168" fontId="40" fillId="0" borderId="0" xfId="6" quotePrefix="1" applyNumberFormat="1" applyFont="1"/>
    <xf numFmtId="0" fontId="40" fillId="0" borderId="19" xfId="6" applyFont="1" applyBorder="1"/>
    <xf numFmtId="0" fontId="40" fillId="0" borderId="16" xfId="6" applyFont="1" applyBorder="1"/>
    <xf numFmtId="0" fontId="40" fillId="0" borderId="17" xfId="6" applyFont="1" applyBorder="1"/>
    <xf numFmtId="166" fontId="23" fillId="0" borderId="0" xfId="0" applyNumberFormat="1" applyFont="1" applyAlignment="1">
      <alignment horizontal="right"/>
    </xf>
    <xf numFmtId="0" fontId="40" fillId="2" borderId="18" xfId="6" applyFont="1" applyFill="1" applyBorder="1"/>
    <xf numFmtId="0" fontId="40" fillId="2" borderId="19" xfId="6" applyFont="1" applyFill="1" applyBorder="1"/>
    <xf numFmtId="2" fontId="23" fillId="2" borderId="16" xfId="0" applyNumberFormat="1" applyFont="1" applyFill="1" applyBorder="1"/>
    <xf numFmtId="0" fontId="40" fillId="2" borderId="17" xfId="6" applyFont="1" applyFill="1" applyBorder="1"/>
    <xf numFmtId="0" fontId="40" fillId="0" borderId="1" xfId="6" applyFont="1" applyBorder="1"/>
    <xf numFmtId="168" fontId="23" fillId="0" borderId="2" xfId="0" quotePrefix="1" applyNumberFormat="1" applyFont="1" applyBorder="1" applyAlignment="1">
      <alignment horizontal="center"/>
    </xf>
    <xf numFmtId="168" fontId="29" fillId="0" borderId="2" xfId="0" applyNumberFormat="1" applyFont="1" applyBorder="1" applyAlignment="1">
      <alignment horizontal="center"/>
    </xf>
    <xf numFmtId="0" fontId="23" fillId="0" borderId="19" xfId="17" applyFont="1" applyBorder="1" applyAlignment="1">
      <alignment horizontal="left"/>
    </xf>
    <xf numFmtId="0" fontId="23" fillId="0" borderId="15" xfId="17" applyFont="1" applyBorder="1" applyAlignment="1">
      <alignment horizontal="left"/>
    </xf>
    <xf numFmtId="0" fontId="23" fillId="0" borderId="17" xfId="17" applyFont="1" applyBorder="1" applyAlignment="1">
      <alignment horizontal="left"/>
    </xf>
    <xf numFmtId="2" fontId="23" fillId="0" borderId="0" xfId="17" applyNumberFormat="1" applyFont="1"/>
    <xf numFmtId="2" fontId="23" fillId="0" borderId="18" xfId="0" applyNumberFormat="1" applyFont="1" applyBorder="1" applyAlignment="1">
      <alignment horizontal="left"/>
    </xf>
    <xf numFmtId="2" fontId="23" fillId="0" borderId="14" xfId="17" applyNumberFormat="1" applyFont="1" applyBorder="1"/>
    <xf numFmtId="2" fontId="23" fillId="0" borderId="16" xfId="17" applyNumberFormat="1" applyFont="1" applyBorder="1"/>
    <xf numFmtId="2" fontId="23" fillId="0" borderId="0" xfId="0" applyNumberFormat="1" applyFont="1" applyAlignment="1">
      <alignment horizontal="right"/>
    </xf>
    <xf numFmtId="2" fontId="23" fillId="0" borderId="0" xfId="7" applyNumberFormat="1" applyFont="1" applyAlignment="1">
      <alignment horizontal="center"/>
    </xf>
    <xf numFmtId="1" fontId="40" fillId="0" borderId="0" xfId="6" applyNumberFormat="1" applyFont="1"/>
    <xf numFmtId="2" fontId="23" fillId="0" borderId="0" xfId="7" quotePrefix="1" applyNumberFormat="1" applyFont="1" applyAlignment="1">
      <alignment horizontal="center"/>
    </xf>
    <xf numFmtId="2" fontId="40" fillId="0" borderId="0" xfId="6" applyNumberFormat="1" applyFont="1"/>
    <xf numFmtId="2" fontId="23" fillId="0" borderId="2" xfId="7" quotePrefix="1" applyNumberFormat="1" applyFont="1" applyBorder="1" applyAlignment="1">
      <alignment horizontal="center"/>
    </xf>
    <xf numFmtId="2" fontId="55" fillId="0" borderId="1" xfId="6" applyNumberFormat="1" applyFont="1" applyBorder="1" applyAlignment="1">
      <alignment wrapText="1"/>
    </xf>
    <xf numFmtId="0" fontId="40" fillId="0" borderId="0" xfId="6" applyFont="1" applyAlignment="1">
      <alignment wrapText="1"/>
    </xf>
    <xf numFmtId="0" fontId="37" fillId="0" borderId="0" xfId="7" applyFont="1"/>
    <xf numFmtId="0" fontId="23" fillId="2" borderId="17" xfId="0" applyFont="1" applyFill="1" applyBorder="1"/>
    <xf numFmtId="2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14" fontId="23" fillId="0" borderId="0" xfId="0" applyNumberFormat="1" applyFont="1" applyAlignment="1">
      <alignment horizontal="right"/>
    </xf>
    <xf numFmtId="14" fontId="23" fillId="0" borderId="1" xfId="0" applyNumberFormat="1" applyFont="1" applyBorder="1" applyAlignment="1">
      <alignment horizontal="right"/>
    </xf>
    <xf numFmtId="1" fontId="23" fillId="0" borderId="0" xfId="0" applyNumberFormat="1" applyFont="1"/>
    <xf numFmtId="0" fontId="28" fillId="0" borderId="1" xfId="3" applyFont="1" applyBorder="1" applyAlignment="1">
      <alignment horizontal="right"/>
    </xf>
    <xf numFmtId="0" fontId="28" fillId="0" borderId="1" xfId="3" applyFont="1" applyBorder="1" applyAlignment="1">
      <alignment horizontal="center" wrapText="1"/>
    </xf>
    <xf numFmtId="0" fontId="28" fillId="0" borderId="1" xfId="3" applyFont="1" applyBorder="1" applyAlignment="1">
      <alignment wrapText="1"/>
    </xf>
    <xf numFmtId="0" fontId="40" fillId="0" borderId="0" xfId="10" applyFont="1"/>
    <xf numFmtId="0" fontId="40" fillId="0" borderId="2" xfId="10" applyFont="1" applyBorder="1"/>
    <xf numFmtId="167" fontId="40" fillId="0" borderId="2" xfId="10" applyNumberFormat="1" applyFont="1" applyBorder="1"/>
    <xf numFmtId="167" fontId="40" fillId="0" borderId="0" xfId="10" applyNumberFormat="1" applyFont="1"/>
    <xf numFmtId="0" fontId="40" fillId="0" borderId="1" xfId="10" applyFont="1" applyBorder="1"/>
    <xf numFmtId="167" fontId="40" fillId="0" borderId="1" xfId="10" applyNumberFormat="1" applyFont="1" applyBorder="1"/>
    <xf numFmtId="0" fontId="40" fillId="0" borderId="18" xfId="10" applyFont="1" applyBorder="1"/>
    <xf numFmtId="0" fontId="40" fillId="0" borderId="19" xfId="10" applyFont="1" applyBorder="1"/>
    <xf numFmtId="0" fontId="40" fillId="0" borderId="14" xfId="10" applyFont="1" applyBorder="1"/>
    <xf numFmtId="0" fontId="40" fillId="0" borderId="15" xfId="10" applyFont="1" applyBorder="1"/>
    <xf numFmtId="0" fontId="40" fillId="0" borderId="16" xfId="10" applyFont="1" applyBorder="1"/>
    <xf numFmtId="0" fontId="40" fillId="0" borderId="17" xfId="10" applyFont="1" applyBorder="1"/>
    <xf numFmtId="0" fontId="23" fillId="0" borderId="1" xfId="0" applyFont="1" applyBorder="1" applyAlignment="1">
      <alignment horizontal="center" wrapText="1"/>
    </xf>
    <xf numFmtId="164" fontId="23" fillId="0" borderId="0" xfId="0" applyNumberFormat="1" applyFont="1"/>
    <xf numFmtId="167" fontId="23" fillId="0" borderId="0" xfId="0" applyNumberFormat="1" applyFont="1" applyAlignment="1">
      <alignment horizontal="center"/>
    </xf>
    <xf numFmtId="164" fontId="23" fillId="0" borderId="1" xfId="0" applyNumberFormat="1" applyFont="1" applyBorder="1"/>
    <xf numFmtId="167" fontId="23" fillId="0" borderId="1" xfId="0" applyNumberFormat="1" applyFont="1" applyBorder="1" applyAlignment="1">
      <alignment horizontal="center"/>
    </xf>
    <xf numFmtId="166" fontId="23" fillId="0" borderId="1" xfId="0" applyNumberFormat="1" applyFont="1" applyBorder="1"/>
    <xf numFmtId="168" fontId="23" fillId="0" borderId="0" xfId="6" applyNumberFormat="1" applyFont="1"/>
    <xf numFmtId="1" fontId="23" fillId="0" borderId="0" xfId="0" applyNumberFormat="1" applyFont="1" applyAlignment="1">
      <alignment horizontal="right"/>
    </xf>
    <xf numFmtId="1" fontId="23" fillId="0" borderId="2" xfId="7" quotePrefix="1" applyNumberFormat="1" applyFont="1" applyBorder="1" applyAlignment="1">
      <alignment horizontal="center"/>
    </xf>
    <xf numFmtId="1" fontId="23" fillId="0" borderId="0" xfId="6" applyNumberFormat="1" applyFont="1"/>
    <xf numFmtId="3" fontId="28" fillId="0" borderId="0" xfId="0" applyNumberFormat="1" applyFont="1"/>
    <xf numFmtId="0" fontId="23" fillId="0" borderId="4" xfId="0" applyFont="1" applyBorder="1"/>
    <xf numFmtId="1" fontId="23" fillId="0" borderId="1" xfId="0" applyNumberFormat="1" applyFont="1" applyBorder="1"/>
    <xf numFmtId="0" fontId="23" fillId="0" borderId="18" xfId="3" applyBorder="1" applyAlignment="1">
      <alignment wrapText="1"/>
    </xf>
    <xf numFmtId="0" fontId="26" fillId="0" borderId="18" xfId="3" applyFont="1" applyBorder="1" applyAlignment="1">
      <alignment wrapText="1"/>
    </xf>
    <xf numFmtId="0" fontId="54" fillId="2" borderId="17" xfId="6" applyFont="1" applyFill="1" applyBorder="1"/>
    <xf numFmtId="168" fontId="3" fillId="0" borderId="0" xfId="6" quotePrefix="1" applyNumberFormat="1" applyFont="1"/>
    <xf numFmtId="0" fontId="40" fillId="0" borderId="1" xfId="6" applyFont="1" applyBorder="1" applyAlignment="1">
      <alignment wrapText="1"/>
    </xf>
    <xf numFmtId="1" fontId="26" fillId="0" borderId="15" xfId="3" applyNumberFormat="1" applyFont="1" applyBorder="1"/>
    <xf numFmtId="1" fontId="0" fillId="0" borderId="15" xfId="0" applyNumberFormat="1" applyBorder="1"/>
    <xf numFmtId="167" fontId="0" fillId="0" borderId="0" xfId="0" applyNumberFormat="1" applyAlignment="1">
      <alignment horizontal="right"/>
    </xf>
    <xf numFmtId="0" fontId="23" fillId="0" borderId="12" xfId="3" applyBorder="1" applyAlignment="1">
      <alignment horizontal="left"/>
    </xf>
    <xf numFmtId="2" fontId="26" fillId="0" borderId="0" xfId="0" applyNumberFormat="1" applyFont="1" applyAlignment="1">
      <alignment horizontal="left" wrapText="1"/>
    </xf>
    <xf numFmtId="0" fontId="26" fillId="0" borderId="0" xfId="0" applyFont="1" applyAlignment="1">
      <alignment horizontal="left" wrapText="1"/>
    </xf>
    <xf numFmtId="171" fontId="23" fillId="0" borderId="1" xfId="0" applyNumberFormat="1" applyFont="1" applyBorder="1"/>
    <xf numFmtId="0" fontId="54" fillId="0" borderId="1" xfId="6" applyFont="1" applyBorder="1"/>
    <xf numFmtId="0" fontId="2" fillId="0" borderId="0" xfId="6" applyFont="1"/>
    <xf numFmtId="164" fontId="2" fillId="0" borderId="0" xfId="6" applyNumberFormat="1" applyFont="1"/>
    <xf numFmtId="168" fontId="46" fillId="0" borderId="2" xfId="7" quotePrefix="1" applyNumberFormat="1" applyFont="1" applyBorder="1" applyAlignment="1">
      <alignment horizontal="center"/>
    </xf>
    <xf numFmtId="168" fontId="56" fillId="0" borderId="2" xfId="7" applyNumberFormat="1" applyFont="1" applyBorder="1" applyAlignment="1">
      <alignment horizontal="center"/>
    </xf>
    <xf numFmtId="168" fontId="2" fillId="0" borderId="0" xfId="6" applyNumberFormat="1" applyFont="1"/>
    <xf numFmtId="0" fontId="2" fillId="0" borderId="0" xfId="6" applyFont="1" applyAlignment="1">
      <alignment horizontal="right"/>
    </xf>
    <xf numFmtId="168" fontId="2" fillId="0" borderId="0" xfId="6" quotePrefix="1" applyNumberFormat="1" applyFont="1"/>
    <xf numFmtId="3" fontId="23" fillId="0" borderId="0" xfId="0" quotePrefix="1" applyNumberFormat="1" applyFont="1"/>
    <xf numFmtId="1" fontId="0" fillId="0" borderId="0" xfId="0" applyNumberFormat="1" applyAlignment="1">
      <alignment horizontal="right"/>
    </xf>
    <xf numFmtId="0" fontId="41" fillId="0" borderId="1" xfId="3" applyFont="1" applyBorder="1"/>
    <xf numFmtId="0" fontId="0" fillId="0" borderId="1" xfId="0" applyBorder="1" applyAlignment="1">
      <alignment vertical="top"/>
    </xf>
    <xf numFmtId="0" fontId="41" fillId="0" borderId="0" xfId="0" applyFont="1"/>
    <xf numFmtId="0" fontId="1" fillId="0" borderId="0" xfId="18" applyFont="1"/>
    <xf numFmtId="0" fontId="1" fillId="7" borderId="0" xfId="18" applyFont="1" applyFill="1"/>
    <xf numFmtId="0" fontId="57" fillId="0" borderId="1" xfId="18" applyFont="1" applyBorder="1" applyAlignment="1">
      <alignment horizontal="center"/>
    </xf>
    <xf numFmtId="0" fontId="57" fillId="0" borderId="1" xfId="18" applyFont="1" applyBorder="1"/>
    <xf numFmtId="0" fontId="40" fillId="0" borderId="0" xfId="18" applyFont="1" applyAlignment="1">
      <alignment horizontal="center"/>
    </xf>
    <xf numFmtId="0" fontId="40" fillId="0" borderId="0" xfId="18" applyFont="1"/>
    <xf numFmtId="0" fontId="40" fillId="0" borderId="0" xfId="18" applyFont="1" applyAlignment="1">
      <alignment horizontal="center" vertical="center"/>
    </xf>
    <xf numFmtId="0" fontId="40" fillId="0" borderId="0" xfId="18" applyFont="1" applyAlignment="1">
      <alignment vertical="center"/>
    </xf>
    <xf numFmtId="0" fontId="40" fillId="0" borderId="0" xfId="18" applyFont="1" applyAlignment="1">
      <alignment wrapText="1"/>
    </xf>
    <xf numFmtId="0" fontId="40" fillId="0" borderId="1" xfId="18" applyFont="1" applyBorder="1" applyAlignment="1">
      <alignment horizontal="center"/>
    </xf>
    <xf numFmtId="0" fontId="40" fillId="0" borderId="1" xfId="18" applyFont="1" applyBorder="1"/>
    <xf numFmtId="0" fontId="40" fillId="0" borderId="1" xfId="18" quotePrefix="1" applyFont="1" applyBorder="1"/>
    <xf numFmtId="0" fontId="59" fillId="0" borderId="0" xfId="19" applyFont="1"/>
    <xf numFmtId="171" fontId="28" fillId="0" borderId="0" xfId="0" applyNumberFormat="1" applyFont="1"/>
    <xf numFmtId="171" fontId="28" fillId="0" borderId="1" xfId="0" applyNumberFormat="1" applyFont="1" applyBorder="1"/>
    <xf numFmtId="2" fontId="28" fillId="0" borderId="0" xfId="0" applyNumberFormat="1" applyFont="1"/>
    <xf numFmtId="2" fontId="28" fillId="0" borderId="1" xfId="0" applyNumberFormat="1" applyFont="1" applyBorder="1"/>
    <xf numFmtId="9" fontId="0" fillId="0" borderId="0" xfId="2" applyFont="1"/>
    <xf numFmtId="0" fontId="53" fillId="0" borderId="6" xfId="0" applyFont="1" applyBorder="1"/>
    <xf numFmtId="0" fontId="24" fillId="0" borderId="0" xfId="1" applyBorder="1" applyAlignment="1" applyProtection="1"/>
    <xf numFmtId="0" fontId="24" fillId="0" borderId="3" xfId="1" applyBorder="1" applyAlignment="1" applyProtection="1">
      <alignment horizontal="left" readingOrder="1"/>
    </xf>
    <xf numFmtId="171" fontId="0" fillId="0" borderId="0" xfId="0" applyNumberFormat="1" applyAlignment="1">
      <alignment horizontal="center"/>
    </xf>
    <xf numFmtId="171" fontId="0" fillId="0" borderId="0" xfId="0" quotePrefix="1" applyNumberFormat="1" applyAlignment="1">
      <alignment horizontal="center"/>
    </xf>
    <xf numFmtId="171" fontId="0" fillId="0" borderId="1" xfId="0" applyNumberFormat="1" applyBorder="1" applyAlignment="1">
      <alignment horizontal="center"/>
    </xf>
    <xf numFmtId="171" fontId="0" fillId="0" borderId="1" xfId="0" quotePrefix="1" applyNumberFormat="1" applyBorder="1" applyAlignment="1">
      <alignment horizontal="center"/>
    </xf>
    <xf numFmtId="0" fontId="53" fillId="0" borderId="0" xfId="0" applyFont="1"/>
    <xf numFmtId="0" fontId="53" fillId="0" borderId="0" xfId="0" quotePrefix="1" applyFont="1"/>
    <xf numFmtId="0" fontId="38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3" fontId="53" fillId="0" borderId="0" xfId="0" applyNumberFormat="1" applyFont="1" applyAlignment="1">
      <alignment horizontal="center"/>
    </xf>
    <xf numFmtId="3" fontId="53" fillId="0" borderId="1" xfId="0" applyNumberFormat="1" applyFont="1" applyBorder="1" applyAlignment="1">
      <alignment horizontal="center"/>
    </xf>
    <xf numFmtId="1" fontId="0" fillId="0" borderId="4" xfId="0" applyNumberFormat="1" applyBorder="1"/>
    <xf numFmtId="2" fontId="23" fillId="0" borderId="4" xfId="0" applyNumberFormat="1" applyFont="1" applyBorder="1" applyAlignment="1">
      <alignment horizontal="center"/>
    </xf>
    <xf numFmtId="0" fontId="26" fillId="0" borderId="0" xfId="0" applyFont="1"/>
    <xf numFmtId="0" fontId="30" fillId="0" borderId="8" xfId="0" applyFont="1" applyBorder="1"/>
    <xf numFmtId="0" fontId="0" fillId="0" borderId="8" xfId="0" applyBorder="1"/>
    <xf numFmtId="0" fontId="31" fillId="0" borderId="10" xfId="1" applyFont="1" applyBorder="1" applyAlignment="1" applyProtection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23" fillId="0" borderId="0" xfId="3" applyAlignment="1">
      <alignment horizontal="center"/>
    </xf>
    <xf numFmtId="0" fontId="23" fillId="0" borderId="2" xfId="3" applyBorder="1" applyAlignment="1">
      <alignment horizontal="center"/>
    </xf>
    <xf numFmtId="0" fontId="28" fillId="0" borderId="1" xfId="3" applyFont="1" applyBorder="1" applyAlignment="1">
      <alignment horizontal="center"/>
    </xf>
    <xf numFmtId="0" fontId="26" fillId="0" borderId="12" xfId="3" applyFont="1" applyBorder="1"/>
    <xf numFmtId="0" fontId="0" fillId="0" borderId="13" xfId="0" applyBorder="1"/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9" fontId="26" fillId="0" borderId="0" xfId="2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1" xfId="3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top" wrapText="1"/>
    </xf>
    <xf numFmtId="0" fontId="40" fillId="0" borderId="2" xfId="18" applyFont="1" applyBorder="1" applyAlignment="1">
      <alignment horizontal="left"/>
    </xf>
    <xf numFmtId="0" fontId="28" fillId="0" borderId="0" xfId="0" applyFont="1" applyAlignment="1">
      <alignment horizontal="left" wrapText="1"/>
    </xf>
    <xf numFmtId="0" fontId="24" fillId="0" borderId="0" xfId="1" applyAlignment="1" applyProtection="1">
      <alignment horizontal="left"/>
    </xf>
    <xf numFmtId="0" fontId="23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26" fillId="0" borderId="1" xfId="0" applyFont="1" applyBorder="1" applyAlignment="1">
      <alignment horizontal="center"/>
    </xf>
  </cellXfs>
  <cellStyles count="20">
    <cellStyle name="Comma 2" xfId="15" xr:uid="{00000000-0005-0000-0000-000000000000}"/>
    <cellStyle name="Hyperlink" xfId="1" builtinId="8"/>
    <cellStyle name="Hyperlink 2" xfId="19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7" xr:uid="{00000000-0005-0000-0000-000006000000}"/>
    <cellStyle name="Normal 3 3" xfId="9" xr:uid="{00000000-0005-0000-0000-000007000000}"/>
    <cellStyle name="Normal 3 3 2" xfId="10" xr:uid="{00000000-0005-0000-0000-000008000000}"/>
    <cellStyle name="Normal 4" xfId="5" xr:uid="{00000000-0005-0000-0000-000009000000}"/>
    <cellStyle name="Normal 4 2" xfId="6" xr:uid="{00000000-0005-0000-0000-00000A000000}"/>
    <cellStyle name="Normal 4 3" xfId="8" xr:uid="{00000000-0005-0000-0000-00000B000000}"/>
    <cellStyle name="Normal 5" xfId="12" xr:uid="{00000000-0005-0000-0000-00000C000000}"/>
    <cellStyle name="Normal 6" xfId="13" xr:uid="{00000000-0005-0000-0000-00000D000000}"/>
    <cellStyle name="Normal 6 3" xfId="14" xr:uid="{00000000-0005-0000-0000-00000E000000}"/>
    <cellStyle name="Normal 7" xfId="16" xr:uid="{00000000-0005-0000-0000-00000F000000}"/>
    <cellStyle name="Normal 8" xfId="18" xr:uid="{00000000-0005-0000-0000-000010000000}"/>
    <cellStyle name="Normal_us_ng" xfId="11" xr:uid="{00000000-0005-0000-0000-000011000000}"/>
    <cellStyle name="Normal_us_psd_m" xfId="17" xr:uid="{00000000-0005-0000-0000-000012000000}"/>
    <cellStyle name="Percent" xfId="2" builtinId="5"/>
  </cellStyles>
  <dxfs count="28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9" defaultPivotStyle="PivotStyleLight16"/>
  <colors>
    <mruColors>
      <color rgb="FFE2C7E7"/>
      <color rgb="FFBDE0A2"/>
      <color rgb="FFFAB17A"/>
      <color rgb="FFECE3F5"/>
      <color rgb="FFCF97D5"/>
      <color rgb="FF95A0D7"/>
      <color rgb="FFC8858C"/>
      <color rgb="FFF6C07E"/>
      <color rgb="FFF7D393"/>
      <color rgb="FFEF7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39450556485312E-2"/>
          <c:y val="0.1432916071047789"/>
          <c:w val="0.71915022817269791"/>
          <c:h val="0.59672677010048303"/>
        </c:manualLayout>
      </c:layout>
      <c:lineChart>
        <c:grouping val="standard"/>
        <c:varyColors val="0"/>
        <c:ser>
          <c:idx val="5"/>
          <c:order val="0"/>
          <c:tx>
            <c:v>Historical spot price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'1'!$C$27:$C$110</c:f>
              <c:numCache>
                <c:formatCode>0.00</c:formatCode>
                <c:ptCount val="84"/>
                <c:pt idx="0">
                  <c:v>57.52</c:v>
                </c:pt>
                <c:pt idx="1">
                  <c:v>50.54</c:v>
                </c:pt>
                <c:pt idx="2">
                  <c:v>29.21</c:v>
                </c:pt>
                <c:pt idx="3">
                  <c:v>16.55</c:v>
                </c:pt>
                <c:pt idx="4">
                  <c:v>28.56</c:v>
                </c:pt>
                <c:pt idx="5">
                  <c:v>38.31</c:v>
                </c:pt>
                <c:pt idx="6">
                  <c:v>40.71</c:v>
                </c:pt>
                <c:pt idx="7">
                  <c:v>42.34</c:v>
                </c:pt>
                <c:pt idx="8">
                  <c:v>39.630000000000003</c:v>
                </c:pt>
                <c:pt idx="9">
                  <c:v>39.4</c:v>
                </c:pt>
                <c:pt idx="10">
                  <c:v>40.94</c:v>
                </c:pt>
                <c:pt idx="11">
                  <c:v>47.02</c:v>
                </c:pt>
                <c:pt idx="12">
                  <c:v>52</c:v>
                </c:pt>
                <c:pt idx="13">
                  <c:v>59.04</c:v>
                </c:pt>
                <c:pt idx="14">
                  <c:v>62.33</c:v>
                </c:pt>
                <c:pt idx="15">
                  <c:v>61.72</c:v>
                </c:pt>
                <c:pt idx="16">
                  <c:v>65.17</c:v>
                </c:pt>
                <c:pt idx="17">
                  <c:v>71.38</c:v>
                </c:pt>
                <c:pt idx="18">
                  <c:v>72.489999999999995</c:v>
                </c:pt>
                <c:pt idx="19">
                  <c:v>67.73</c:v>
                </c:pt>
                <c:pt idx="20">
                  <c:v>71.650000000000006</c:v>
                </c:pt>
                <c:pt idx="21">
                  <c:v>81.48</c:v>
                </c:pt>
                <c:pt idx="22">
                  <c:v>79.150000000000006</c:v>
                </c:pt>
                <c:pt idx="23">
                  <c:v>71.709999999999994</c:v>
                </c:pt>
                <c:pt idx="24">
                  <c:v>83.22</c:v>
                </c:pt>
                <c:pt idx="25">
                  <c:v>91.64</c:v>
                </c:pt>
                <c:pt idx="26">
                  <c:v>108.5</c:v>
                </c:pt>
                <c:pt idx="27">
                  <c:v>101.78</c:v>
                </c:pt>
                <c:pt idx="28">
                  <c:v>109.55</c:v>
                </c:pt>
                <c:pt idx="29">
                  <c:v>114.84</c:v>
                </c:pt>
                <c:pt idx="30">
                  <c:v>101.62</c:v>
                </c:pt>
                <c:pt idx="31">
                  <c:v>93.67</c:v>
                </c:pt>
                <c:pt idx="32">
                  <c:v>84.26</c:v>
                </c:pt>
                <c:pt idx="33">
                  <c:v>87.55</c:v>
                </c:pt>
                <c:pt idx="34">
                  <c:v>84.37</c:v>
                </c:pt>
                <c:pt idx="35">
                  <c:v>76.44</c:v>
                </c:pt>
                <c:pt idx="36">
                  <c:v>78.12</c:v>
                </c:pt>
                <c:pt idx="37">
                  <c:v>76.83</c:v>
                </c:pt>
                <c:pt idx="38">
                  <c:v>73.28</c:v>
                </c:pt>
                <c:pt idx="39">
                  <c:v>79.45</c:v>
                </c:pt>
                <c:pt idx="40">
                  <c:v>71.58</c:v>
                </c:pt>
                <c:pt idx="41">
                  <c:v>70.25</c:v>
                </c:pt>
                <c:pt idx="42">
                  <c:v>76.069999999999993</c:v>
                </c:pt>
                <c:pt idx="43">
                  <c:v>81.39</c:v>
                </c:pt>
                <c:pt idx="44">
                  <c:v>89.43</c:v>
                </c:pt>
                <c:pt idx="45">
                  <c:v>85.64</c:v>
                </c:pt>
                <c:pt idx="46">
                  <c:v>77.69</c:v>
                </c:pt>
                <c:pt idx="47">
                  <c:v>71.900000000000006</c:v>
                </c:pt>
                <c:pt idx="48">
                  <c:v>74.150000000000006</c:v>
                </c:pt>
                <c:pt idx="49">
                  <c:v>77.25</c:v>
                </c:pt>
                <c:pt idx="50">
                  <c:v>81.28</c:v>
                </c:pt>
                <c:pt idx="51">
                  <c:v>85.35</c:v>
                </c:pt>
                <c:pt idx="52">
                  <c:v>80.02</c:v>
                </c:pt>
                <c:pt idx="53">
                  <c:v>79.77</c:v>
                </c:pt>
                <c:pt idx="54">
                  <c:v>81.8</c:v>
                </c:pt>
                <c:pt idx="55">
                  <c:v>76.680000000000007</c:v>
                </c:pt>
                <c:pt idx="56">
                  <c:v>70.239999999999995</c:v>
                </c:pt>
                <c:pt idx="57">
                  <c:v>71.989999999999995</c:v>
                </c:pt>
                <c:pt idx="58">
                  <c:v>69.95</c:v>
                </c:pt>
                <c:pt idx="59">
                  <c:v>70.12</c:v>
                </c:pt>
                <c:pt idx="60">
                  <c:v>75.739999999999995</c:v>
                </c:pt>
                <c:pt idx="61">
                  <c:v>71.53</c:v>
                </c:pt>
                <c:pt idx="62">
                  <c:v>68.239999999999995</c:v>
                </c:pt>
                <c:pt idx="63">
                  <c:v>63.54</c:v>
                </c:pt>
                <c:pt idx="64">
                  <c:v>62.17</c:v>
                </c:pt>
                <c:pt idx="65">
                  <c:v>68.17</c:v>
                </c:pt>
                <c:pt idx="66">
                  <c:v>68.39</c:v>
                </c:pt>
                <c:pt idx="67">
                  <c:v>64.86</c:v>
                </c:pt>
                <c:pt idx="68">
                  <c:v>63.96</c:v>
                </c:pt>
                <c:pt idx="69">
                  <c:v>60.89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3-4968-A13C-E50F9465C6EE}"/>
            </c:ext>
          </c:extLst>
        </c:ser>
        <c:ser>
          <c:idx val="6"/>
          <c:order val="1"/>
          <c:tx>
            <c:v>STEO price forecast</c:v>
          </c:tx>
          <c:spPr>
            <a:ln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'1'!$D$27:$D$110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60.89</c:v>
                </c:pt>
                <c:pt idx="70">
                  <c:v>59</c:v>
                </c:pt>
                <c:pt idx="71">
                  <c:v>56</c:v>
                </c:pt>
                <c:pt idx="72">
                  <c:v>52</c:v>
                </c:pt>
                <c:pt idx="73">
                  <c:v>50</c:v>
                </c:pt>
                <c:pt idx="74">
                  <c:v>49</c:v>
                </c:pt>
                <c:pt idx="75">
                  <c:v>49</c:v>
                </c:pt>
                <c:pt idx="76">
                  <c:v>51</c:v>
                </c:pt>
                <c:pt idx="77">
                  <c:v>52</c:v>
                </c:pt>
                <c:pt idx="78">
                  <c:v>52</c:v>
                </c:pt>
                <c:pt idx="79">
                  <c:v>52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3-4968-A13C-E50F9465C6EE}"/>
            </c:ext>
          </c:extLst>
        </c:ser>
        <c:ser>
          <c:idx val="7"/>
          <c:order val="2"/>
          <c:tx>
            <c:v>NYMEX futures price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'1'!$E$27:$E$110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60.323999999999998</c:v>
                </c:pt>
                <c:pt idx="72">
                  <c:v>60.076000000000001</c:v>
                </c:pt>
                <c:pt idx="73">
                  <c:v>59.847999999999999</c:v>
                </c:pt>
                <c:pt idx="74">
                  <c:v>59.736000000000004</c:v>
                </c:pt>
                <c:pt idx="75">
                  <c:v>59.738</c:v>
                </c:pt>
                <c:pt idx="76">
                  <c:v>59.796000000000006</c:v>
                </c:pt>
                <c:pt idx="77">
                  <c:v>59.872</c:v>
                </c:pt>
                <c:pt idx="78">
                  <c:v>59.918000000000006</c:v>
                </c:pt>
                <c:pt idx="79">
                  <c:v>59.923999999999999</c:v>
                </c:pt>
                <c:pt idx="80">
                  <c:v>59.9</c:v>
                </c:pt>
                <c:pt idx="81">
                  <c:v>59.879999999999995</c:v>
                </c:pt>
                <c:pt idx="82">
                  <c:v>59.896000000000001</c:v>
                </c:pt>
                <c:pt idx="83">
                  <c:v>59.915999999999997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3-4968-A13C-E50F9465C6EE}"/>
            </c:ext>
          </c:extLst>
        </c:ser>
        <c:ser>
          <c:idx val="0"/>
          <c:order val="3"/>
          <c:tx>
            <c:v>Historical spot price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'1'!$C$27:$C$110</c:f>
              <c:numCache>
                <c:formatCode>0.00</c:formatCode>
                <c:ptCount val="84"/>
                <c:pt idx="0">
                  <c:v>57.52</c:v>
                </c:pt>
                <c:pt idx="1">
                  <c:v>50.54</c:v>
                </c:pt>
                <c:pt idx="2">
                  <c:v>29.21</c:v>
                </c:pt>
                <c:pt idx="3">
                  <c:v>16.55</c:v>
                </c:pt>
                <c:pt idx="4">
                  <c:v>28.56</c:v>
                </c:pt>
                <c:pt idx="5">
                  <c:v>38.31</c:v>
                </c:pt>
                <c:pt idx="6">
                  <c:v>40.71</c:v>
                </c:pt>
                <c:pt idx="7">
                  <c:v>42.34</c:v>
                </c:pt>
                <c:pt idx="8">
                  <c:v>39.630000000000003</c:v>
                </c:pt>
                <c:pt idx="9">
                  <c:v>39.4</c:v>
                </c:pt>
                <c:pt idx="10">
                  <c:v>40.94</c:v>
                </c:pt>
                <c:pt idx="11">
                  <c:v>47.02</c:v>
                </c:pt>
                <c:pt idx="12">
                  <c:v>52</c:v>
                </c:pt>
                <c:pt idx="13">
                  <c:v>59.04</c:v>
                </c:pt>
                <c:pt idx="14">
                  <c:v>62.33</c:v>
                </c:pt>
                <c:pt idx="15">
                  <c:v>61.72</c:v>
                </c:pt>
                <c:pt idx="16">
                  <c:v>65.17</c:v>
                </c:pt>
                <c:pt idx="17">
                  <c:v>71.38</c:v>
                </c:pt>
                <c:pt idx="18">
                  <c:v>72.489999999999995</c:v>
                </c:pt>
                <c:pt idx="19">
                  <c:v>67.73</c:v>
                </c:pt>
                <c:pt idx="20">
                  <c:v>71.650000000000006</c:v>
                </c:pt>
                <c:pt idx="21">
                  <c:v>81.48</c:v>
                </c:pt>
                <c:pt idx="22">
                  <c:v>79.150000000000006</c:v>
                </c:pt>
                <c:pt idx="23">
                  <c:v>71.709999999999994</c:v>
                </c:pt>
                <c:pt idx="24">
                  <c:v>83.22</c:v>
                </c:pt>
                <c:pt idx="25">
                  <c:v>91.64</c:v>
                </c:pt>
                <c:pt idx="26">
                  <c:v>108.5</c:v>
                </c:pt>
                <c:pt idx="27">
                  <c:v>101.78</c:v>
                </c:pt>
                <c:pt idx="28">
                  <c:v>109.55</c:v>
                </c:pt>
                <c:pt idx="29">
                  <c:v>114.84</c:v>
                </c:pt>
                <c:pt idx="30">
                  <c:v>101.62</c:v>
                </c:pt>
                <c:pt idx="31">
                  <c:v>93.67</c:v>
                </c:pt>
                <c:pt idx="32">
                  <c:v>84.26</c:v>
                </c:pt>
                <c:pt idx="33">
                  <c:v>87.55</c:v>
                </c:pt>
                <c:pt idx="34">
                  <c:v>84.37</c:v>
                </c:pt>
                <c:pt idx="35">
                  <c:v>76.44</c:v>
                </c:pt>
                <c:pt idx="36">
                  <c:v>78.12</c:v>
                </c:pt>
                <c:pt idx="37">
                  <c:v>76.83</c:v>
                </c:pt>
                <c:pt idx="38">
                  <c:v>73.28</c:v>
                </c:pt>
                <c:pt idx="39">
                  <c:v>79.45</c:v>
                </c:pt>
                <c:pt idx="40">
                  <c:v>71.58</c:v>
                </c:pt>
                <c:pt idx="41">
                  <c:v>70.25</c:v>
                </c:pt>
                <c:pt idx="42">
                  <c:v>76.069999999999993</c:v>
                </c:pt>
                <c:pt idx="43">
                  <c:v>81.39</c:v>
                </c:pt>
                <c:pt idx="44">
                  <c:v>89.43</c:v>
                </c:pt>
                <c:pt idx="45">
                  <c:v>85.64</c:v>
                </c:pt>
                <c:pt idx="46">
                  <c:v>77.69</c:v>
                </c:pt>
                <c:pt idx="47">
                  <c:v>71.900000000000006</c:v>
                </c:pt>
                <c:pt idx="48">
                  <c:v>74.150000000000006</c:v>
                </c:pt>
                <c:pt idx="49">
                  <c:v>77.25</c:v>
                </c:pt>
                <c:pt idx="50">
                  <c:v>81.28</c:v>
                </c:pt>
                <c:pt idx="51">
                  <c:v>85.35</c:v>
                </c:pt>
                <c:pt idx="52">
                  <c:v>80.02</c:v>
                </c:pt>
                <c:pt idx="53">
                  <c:v>79.77</c:v>
                </c:pt>
                <c:pt idx="54">
                  <c:v>81.8</c:v>
                </c:pt>
                <c:pt idx="55">
                  <c:v>76.680000000000007</c:v>
                </c:pt>
                <c:pt idx="56">
                  <c:v>70.239999999999995</c:v>
                </c:pt>
                <c:pt idx="57">
                  <c:v>71.989999999999995</c:v>
                </c:pt>
                <c:pt idx="58">
                  <c:v>69.95</c:v>
                </c:pt>
                <c:pt idx="59">
                  <c:v>70.12</c:v>
                </c:pt>
                <c:pt idx="60">
                  <c:v>75.739999999999995</c:v>
                </c:pt>
                <c:pt idx="61">
                  <c:v>71.53</c:v>
                </c:pt>
                <c:pt idx="62">
                  <c:v>68.239999999999995</c:v>
                </c:pt>
                <c:pt idx="63">
                  <c:v>63.54</c:v>
                </c:pt>
                <c:pt idx="64">
                  <c:v>62.17</c:v>
                </c:pt>
                <c:pt idx="65">
                  <c:v>68.17</c:v>
                </c:pt>
                <c:pt idx="66">
                  <c:v>68.39</c:v>
                </c:pt>
                <c:pt idx="67">
                  <c:v>64.86</c:v>
                </c:pt>
                <c:pt idx="68">
                  <c:v>63.96</c:v>
                </c:pt>
                <c:pt idx="69">
                  <c:v>60.89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63-4968-A13C-E50F9465C6EE}"/>
            </c:ext>
          </c:extLst>
        </c:ser>
        <c:ser>
          <c:idx val="1"/>
          <c:order val="4"/>
          <c:tx>
            <c:v>STEO price forecast</c:v>
          </c:tx>
          <c:spPr>
            <a:ln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'1'!$D$27:$D$110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60.89</c:v>
                </c:pt>
                <c:pt idx="70">
                  <c:v>59</c:v>
                </c:pt>
                <c:pt idx="71">
                  <c:v>56</c:v>
                </c:pt>
                <c:pt idx="72">
                  <c:v>52</c:v>
                </c:pt>
                <c:pt idx="73">
                  <c:v>50</c:v>
                </c:pt>
                <c:pt idx="74">
                  <c:v>49</c:v>
                </c:pt>
                <c:pt idx="75">
                  <c:v>49</c:v>
                </c:pt>
                <c:pt idx="76">
                  <c:v>51</c:v>
                </c:pt>
                <c:pt idx="77">
                  <c:v>52</c:v>
                </c:pt>
                <c:pt idx="78">
                  <c:v>52</c:v>
                </c:pt>
                <c:pt idx="79">
                  <c:v>52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63-4968-A13C-E50F9465C6EE}"/>
            </c:ext>
          </c:extLst>
        </c:ser>
        <c:ser>
          <c:idx val="2"/>
          <c:order val="5"/>
          <c:tx>
            <c:v>NYMEX futures price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'1'!$B$27:$B$110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'1'!$E$27:$E$110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60.323999999999998</c:v>
                </c:pt>
                <c:pt idx="72">
                  <c:v>60.076000000000001</c:v>
                </c:pt>
                <c:pt idx="73">
                  <c:v>59.847999999999999</c:v>
                </c:pt>
                <c:pt idx="74">
                  <c:v>59.736000000000004</c:v>
                </c:pt>
                <c:pt idx="75">
                  <c:v>59.738</c:v>
                </c:pt>
                <c:pt idx="76">
                  <c:v>59.796000000000006</c:v>
                </c:pt>
                <c:pt idx="77">
                  <c:v>59.872</c:v>
                </c:pt>
                <c:pt idx="78">
                  <c:v>59.918000000000006</c:v>
                </c:pt>
                <c:pt idx="79">
                  <c:v>59.923999999999999</c:v>
                </c:pt>
                <c:pt idx="80">
                  <c:v>59.9</c:v>
                </c:pt>
                <c:pt idx="81">
                  <c:v>59.879999999999995</c:v>
                </c:pt>
                <c:pt idx="82">
                  <c:v>59.896000000000001</c:v>
                </c:pt>
                <c:pt idx="83">
                  <c:v>59.915999999999997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63-4968-A13C-E50F9465C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00297280"/>
        <c:axId val="-1500296736"/>
        <c:extLst/>
      </c:lineChart>
      <c:catAx>
        <c:axId val="-15002972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0296736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-1500296736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0297280"/>
        <c:crosses val="autoZero"/>
        <c:crossBetween val="midCat"/>
        <c:majorUnit val="20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30368237280538E-2"/>
          <c:y val="0.17899400404861415"/>
          <c:w val="0.91587698831192255"/>
          <c:h val="0.6003257364090486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3"/>
            </a:solidFill>
          </c:spPr>
          <c:invertIfNegative val="0"/>
          <c:cat>
            <c:numRef>
              <c:f>'6'!$B$30:$B$41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'6'!$C$30:$C$41</c:f>
              <c:numCache>
                <c:formatCode>0.00</c:formatCode>
                <c:ptCount val="12"/>
                <c:pt idx="0">
                  <c:v>1.7353199205000001</c:v>
                </c:pt>
                <c:pt idx="1">
                  <c:v>1.4185009153000001</c:v>
                </c:pt>
                <c:pt idx="2">
                  <c:v>2.2614246575000001</c:v>
                </c:pt>
                <c:pt idx="3">
                  <c:v>1.4720986301000001</c:v>
                </c:pt>
                <c:pt idx="4">
                  <c:v>2.2519248767</c:v>
                </c:pt>
                <c:pt idx="5">
                  <c:v>5.1915175601000003</c:v>
                </c:pt>
                <c:pt idx="6">
                  <c:v>5.0747616437999996</c:v>
                </c:pt>
                <c:pt idx="7">
                  <c:v>2.1908558904</c:v>
                </c:pt>
                <c:pt idx="8">
                  <c:v>3.4049879451999998</c:v>
                </c:pt>
                <c:pt idx="9">
                  <c:v>4.2184398907</c:v>
                </c:pt>
                <c:pt idx="10">
                  <c:v>3.9738821918</c:v>
                </c:pt>
                <c:pt idx="11">
                  <c:v>3.8176356164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B-4640-92B8-9F9CC8D8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982736800"/>
        <c:axId val="-982744960"/>
      </c:barChart>
      <c:lineChart>
        <c:grouping val="standard"/>
        <c:varyColors val="0"/>
        <c:ser>
          <c:idx val="0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'6'!$B$30:$B$41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'6'!$D$30:$D$41</c:f>
              <c:numCache>
                <c:formatCode>0.00</c:formatCode>
                <c:ptCount val="12"/>
                <c:pt idx="0">
                  <c:v>2.92198319303</c:v>
                </c:pt>
                <c:pt idx="1">
                  <c:v>2.92198319303</c:v>
                </c:pt>
                <c:pt idx="2">
                  <c:v>2.92198319303</c:v>
                </c:pt>
                <c:pt idx="3">
                  <c:v>2.92198319303</c:v>
                </c:pt>
                <c:pt idx="4">
                  <c:v>2.92198319303</c:v>
                </c:pt>
                <c:pt idx="5">
                  <c:v>2.92198319303</c:v>
                </c:pt>
                <c:pt idx="6">
                  <c:v>2.92198319303</c:v>
                </c:pt>
                <c:pt idx="7">
                  <c:v>2.92198319303</c:v>
                </c:pt>
                <c:pt idx="8">
                  <c:v>2.92198319303</c:v>
                </c:pt>
                <c:pt idx="9">
                  <c:v>2.92198319303</c:v>
                </c:pt>
                <c:pt idx="10">
                  <c:v>2.92198319303</c:v>
                </c:pt>
                <c:pt idx="11">
                  <c:v>2.92198319303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B-4640-92B8-9F9CC8D8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6800"/>
        <c:axId val="-982744960"/>
      </c:lineChart>
      <c:scatterChart>
        <c:scatterStyle val="lineMarker"/>
        <c:varyColors val="0"/>
        <c:ser>
          <c:idx val="2"/>
          <c:order val="2"/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'6'!$B$46:$B$48</c:f>
              <c:numCache>
                <c:formatCode>General</c:formatCode>
                <c:ptCount val="3"/>
                <c:pt idx="1">
                  <c:v>10.8</c:v>
                </c:pt>
                <c:pt idx="2">
                  <c:v>10.8</c:v>
                </c:pt>
              </c:numCache>
            </c:numRef>
          </c:xVal>
          <c:yVal>
            <c:numRef>
              <c:f>'6'!$C$46:$C$48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2B-4640-92B8-9F9CC8D8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2784"/>
        <c:axId val="-982758016"/>
      </c:scatterChart>
      <c:dateAx>
        <c:axId val="-98273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-982744960"/>
        <c:crosses val="autoZero"/>
        <c:auto val="0"/>
        <c:lblOffset val="100"/>
        <c:baseTimeUnit val="days"/>
      </c:dateAx>
      <c:valAx>
        <c:axId val="-982744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982736800"/>
        <c:crosses val="autoZero"/>
        <c:crossBetween val="between"/>
      </c:valAx>
      <c:valAx>
        <c:axId val="-982742784"/>
        <c:scaling>
          <c:orientation val="minMax"/>
          <c:max val="13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58016"/>
        <c:crosses val="max"/>
        <c:crossBetween val="midCat"/>
        <c:majorUnit val="1"/>
      </c:valAx>
      <c:valAx>
        <c:axId val="-98275801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42784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8363954505687"/>
          <c:y val="0.13419101198997851"/>
          <c:w val="0.83564413823272088"/>
          <c:h val="0.7015697079058300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'7'!$B$27</c:f>
              <c:strCache>
                <c:ptCount val="1"/>
                <c:pt idx="0">
                  <c:v>Non-OECD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'7'!$I$25:$L$25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'7'!$I$27:$L$27</c:f>
              <c:numCache>
                <c:formatCode>0.000</c:formatCode>
                <c:ptCount val="4"/>
                <c:pt idx="0">
                  <c:v>2.2963409999999982</c:v>
                </c:pt>
                <c:pt idx="1">
                  <c:v>0.92480067900000051</c:v>
                </c:pt>
                <c:pt idx="2">
                  <c:v>1.1328234910000035</c:v>
                </c:pt>
                <c:pt idx="3">
                  <c:v>0.97106585799999579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2-463A-85CC-78C75FCE46C5}"/>
            </c:ext>
          </c:extLst>
        </c:ser>
        <c:ser>
          <c:idx val="1"/>
          <c:order val="1"/>
          <c:tx>
            <c:strRef>
              <c:f>'7'!$B$26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'7'!$I$25:$L$25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'7'!$I$26:$L$26</c:f>
              <c:numCache>
                <c:formatCode>0.000</c:formatCode>
                <c:ptCount val="4"/>
                <c:pt idx="0">
                  <c:v>4.8979033999998478E-2</c:v>
                </c:pt>
                <c:pt idx="1">
                  <c:v>0.14241824500000178</c:v>
                </c:pt>
                <c:pt idx="2">
                  <c:v>-8.3044735999997954E-2</c:v>
                </c:pt>
                <c:pt idx="3">
                  <c:v>8.6242878000000189E-2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2-463A-85CC-78C75FC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38432"/>
        <c:axId val="-982743872"/>
      </c:barChart>
      <c:lineChart>
        <c:grouping val="stacked"/>
        <c:varyColors val="0"/>
        <c:ser>
          <c:idx val="3"/>
          <c:order val="2"/>
          <c:tx>
            <c:strRef>
              <c:f>'7'!$B$28</c:f>
              <c:strCache>
                <c:ptCount val="1"/>
                <c:pt idx="0">
                  <c:v>World Total 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'7'!$I$28:$L$28</c:f>
              <c:numCache>
                <c:formatCode>0.0</c:formatCode>
                <c:ptCount val="4"/>
                <c:pt idx="0">
                  <c:v>2.3453200339999967</c:v>
                </c:pt>
                <c:pt idx="1">
                  <c:v>1.067218920000002</c:v>
                </c:pt>
                <c:pt idx="2">
                  <c:v>1.0497787599999953</c:v>
                </c:pt>
                <c:pt idx="3">
                  <c:v>1.0573087300000026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42-463A-85CC-78C75FC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8432"/>
        <c:axId val="-982743872"/>
      </c:lineChart>
      <c:scatterChart>
        <c:scatterStyle val="lineMarker"/>
        <c:varyColors val="0"/>
        <c:ser>
          <c:idx val="5"/>
          <c:order val="3"/>
          <c:tx>
            <c:strRef>
              <c:f>'7'!$B$82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'7'!$A$83:$A$84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'7'!$B$83:$B$84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542-463A-85CC-78C75FCE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1152"/>
        <c:axId val="-982735712"/>
      </c:scatterChart>
      <c:catAx>
        <c:axId val="-98273843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3872"/>
        <c:crosses val="autoZero"/>
        <c:auto val="1"/>
        <c:lblAlgn val="ctr"/>
        <c:lblOffset val="100"/>
        <c:tickLblSkip val="1"/>
        <c:noMultiLvlLbl val="0"/>
      </c:catAx>
      <c:valAx>
        <c:axId val="-982743872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8432"/>
        <c:crosses val="autoZero"/>
        <c:crossBetween val="between"/>
        <c:minorUnit val="0.5"/>
      </c:valAx>
      <c:valAx>
        <c:axId val="-982735712"/>
        <c:scaling>
          <c:orientation val="minMax"/>
          <c:max val="4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41152"/>
        <c:crosses val="max"/>
        <c:crossBetween val="midCat"/>
      </c:valAx>
      <c:valAx>
        <c:axId val="-98274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02358546645083"/>
          <c:y val="0.13950412448443944"/>
          <c:w val="0.77744100723443987"/>
          <c:h val="0.69332395950506176"/>
        </c:manualLayout>
      </c:layout>
      <c:lineChart>
        <c:grouping val="standard"/>
        <c:varyColors val="0"/>
        <c:ser>
          <c:idx val="0"/>
          <c:order val="0"/>
          <c:tx>
            <c:strRef>
              <c:f>'7'!$C$31</c:f>
              <c:strCache>
                <c:ptCount val="1"/>
                <c:pt idx="0">
                  <c:v>monthly history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'7'!$A$32:$A$80</c:f>
              <c:numCache>
                <c:formatCode>General</c:formatCode>
                <c:ptCount val="49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'7'!$C$32:$C$80</c:f>
              <c:numCache>
                <c:formatCode>0.000</c:formatCode>
                <c:ptCount val="49"/>
                <c:pt idx="0">
                  <c:v>98.533904757000002</c:v>
                </c:pt>
                <c:pt idx="1">
                  <c:v>102.13068330999999</c:v>
                </c:pt>
                <c:pt idx="2">
                  <c:v>101.58811247</c:v>
                </c:pt>
                <c:pt idx="3">
                  <c:v>100.6434363</c:v>
                </c:pt>
                <c:pt idx="4">
                  <c:v>102.20332551</c:v>
                </c:pt>
                <c:pt idx="5">
                  <c:v>103.64287662</c:v>
                </c:pt>
                <c:pt idx="6">
                  <c:v>102.3873919</c:v>
                </c:pt>
                <c:pt idx="7">
                  <c:v>102.67003821</c:v>
                </c:pt>
                <c:pt idx="8">
                  <c:v>102.70020996</c:v>
                </c:pt>
                <c:pt idx="9">
                  <c:v>101.96460621</c:v>
                </c:pt>
                <c:pt idx="10">
                  <c:v>102.84407782</c:v>
                </c:pt>
                <c:pt idx="11">
                  <c:v>103.01760401</c:v>
                </c:pt>
                <c:pt idx="12">
                  <c:v>100.95537695</c:v>
                </c:pt>
                <c:pt idx="13">
                  <c:v>103.10016170999999</c:v>
                </c:pt>
                <c:pt idx="14">
                  <c:v>102.025952</c:v>
                </c:pt>
                <c:pt idx="15">
                  <c:v>102.25125674</c:v>
                </c:pt>
                <c:pt idx="16">
                  <c:v>103.1816883</c:v>
                </c:pt>
                <c:pt idx="17">
                  <c:v>103.92005476999999</c:v>
                </c:pt>
                <c:pt idx="18">
                  <c:v>103.99696978</c:v>
                </c:pt>
                <c:pt idx="19">
                  <c:v>103.52501786000001</c:v>
                </c:pt>
                <c:pt idx="20">
                  <c:v>103.31119664000001</c:v>
                </c:pt>
                <c:pt idx="21">
                  <c:v>103.36023934000001</c:v>
                </c:pt>
                <c:pt idx="22">
                  <c:v>103.34108732999999</c:v>
                </c:pt>
                <c:pt idx="23">
                  <c:v>104.11291129</c:v>
                </c:pt>
                <c:pt idx="24">
                  <c:v>102.01133684</c:v>
                </c:pt>
                <c:pt idx="25">
                  <c:v>103.45236300000001</c:v>
                </c:pt>
                <c:pt idx="26">
                  <c:v>102.32674883</c:v>
                </c:pt>
                <c:pt idx="27">
                  <c:v>103.57740275</c:v>
                </c:pt>
                <c:pt idx="28">
                  <c:v>103.40417634000001</c:v>
                </c:pt>
                <c:pt idx="29">
                  <c:v>105.68254227</c:v>
                </c:pt>
                <c:pt idx="30">
                  <c:v>105.16592555</c:v>
                </c:pt>
                <c:pt idx="31">
                  <c:v>104.81346893</c:v>
                </c:pt>
                <c:pt idx="32">
                  <c:v>104.99892092</c:v>
                </c:pt>
                <c:pt idx="33">
                  <c:v>103.74571421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7-43AA-BFFB-65AF5344FE28}"/>
            </c:ext>
          </c:extLst>
        </c:ser>
        <c:ser>
          <c:idx val="1"/>
          <c:order val="1"/>
          <c:tx>
            <c:strRef>
              <c:f>'7'!$D$31</c:f>
              <c:strCache>
                <c:ptCount val="1"/>
                <c:pt idx="0">
                  <c:v>monthly forecast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'7'!$A$32:$A$80</c:f>
              <c:numCache>
                <c:formatCode>General</c:formatCode>
                <c:ptCount val="49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'7'!$D$32:$D$80</c:f>
              <c:numCache>
                <c:formatCode>0.000</c:formatCode>
                <c:ptCount val="4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103.74571421</c:v>
                </c:pt>
                <c:pt idx="34">
                  <c:v>104.80240738000001</c:v>
                </c:pt>
                <c:pt idx="35">
                  <c:v>105.69686856</c:v>
                </c:pt>
                <c:pt idx="36">
                  <c:v>102.79043507</c:v>
                </c:pt>
                <c:pt idx="37">
                  <c:v>104.98536371</c:v>
                </c:pt>
                <c:pt idx="38">
                  <c:v>103.8338467</c:v>
                </c:pt>
                <c:pt idx="39">
                  <c:v>104.57891333000001</c:v>
                </c:pt>
                <c:pt idx="40">
                  <c:v>104.74084000000001</c:v>
                </c:pt>
                <c:pt idx="41">
                  <c:v>106.27886347</c:v>
                </c:pt>
                <c:pt idx="42">
                  <c:v>106.12146765999999</c:v>
                </c:pt>
                <c:pt idx="43">
                  <c:v>105.86363684</c:v>
                </c:pt>
                <c:pt idx="44">
                  <c:v>106.00433404</c:v>
                </c:pt>
                <c:pt idx="45">
                  <c:v>104.72642784999999</c:v>
                </c:pt>
                <c:pt idx="46">
                  <c:v>105.76309981</c:v>
                </c:pt>
                <c:pt idx="47">
                  <c:v>106.70292544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7-43AA-BFFB-65AF5344FE28}"/>
            </c:ext>
          </c:extLst>
        </c:ser>
        <c:ser>
          <c:idx val="2"/>
          <c:order val="2"/>
          <c:tx>
            <c:strRef>
              <c:f>'7'!$E$31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'7'!$E$32:$E$79</c:f>
              <c:numCache>
                <c:formatCode>0.000</c:formatCode>
                <c:ptCount val="48"/>
                <c:pt idx="1">
                  <c:v>102.02718892308333</c:v>
                </c:pt>
                <c:pt idx="2">
                  <c:v>102.02718892308333</c:v>
                </c:pt>
                <c:pt idx="3">
                  <c:v>102.02718892308333</c:v>
                </c:pt>
                <c:pt idx="4">
                  <c:v>102.02718892308333</c:v>
                </c:pt>
                <c:pt idx="5">
                  <c:v>102.02718892308333</c:v>
                </c:pt>
                <c:pt idx="6">
                  <c:v>102.02718892308333</c:v>
                </c:pt>
                <c:pt idx="7">
                  <c:v>102.02718892308333</c:v>
                </c:pt>
                <c:pt idx="8">
                  <c:v>102.02718892308333</c:v>
                </c:pt>
                <c:pt idx="9">
                  <c:v>102.02718892308333</c:v>
                </c:pt>
                <c:pt idx="10">
                  <c:v>102.02718892308333</c:v>
                </c:pt>
                <c:pt idx="13">
                  <c:v>103.09015939250001</c:v>
                </c:pt>
                <c:pt idx="14">
                  <c:v>103.09015939250001</c:v>
                </c:pt>
                <c:pt idx="15">
                  <c:v>103.09015939250001</c:v>
                </c:pt>
                <c:pt idx="16">
                  <c:v>103.09015939250001</c:v>
                </c:pt>
                <c:pt idx="17">
                  <c:v>103.09015939250001</c:v>
                </c:pt>
                <c:pt idx="18">
                  <c:v>103.09015939250001</c:v>
                </c:pt>
                <c:pt idx="19">
                  <c:v>103.09015939250001</c:v>
                </c:pt>
                <c:pt idx="20">
                  <c:v>103.09015939250001</c:v>
                </c:pt>
                <c:pt idx="21">
                  <c:v>103.09015939250001</c:v>
                </c:pt>
                <c:pt idx="22">
                  <c:v>103.09015939250001</c:v>
                </c:pt>
                <c:pt idx="25">
                  <c:v>104.13982296500001</c:v>
                </c:pt>
                <c:pt idx="26">
                  <c:v>104.13982296500001</c:v>
                </c:pt>
                <c:pt idx="27">
                  <c:v>104.13982296500001</c:v>
                </c:pt>
                <c:pt idx="28">
                  <c:v>104.13982296500001</c:v>
                </c:pt>
                <c:pt idx="29">
                  <c:v>104.13982296500001</c:v>
                </c:pt>
                <c:pt idx="30">
                  <c:v>104.13982296500001</c:v>
                </c:pt>
                <c:pt idx="31">
                  <c:v>104.13982296500001</c:v>
                </c:pt>
                <c:pt idx="32">
                  <c:v>104.13982296500001</c:v>
                </c:pt>
                <c:pt idx="33">
                  <c:v>104.13982296500001</c:v>
                </c:pt>
                <c:pt idx="34">
                  <c:v>104.13982296500001</c:v>
                </c:pt>
                <c:pt idx="37">
                  <c:v>105.19917949333335</c:v>
                </c:pt>
                <c:pt idx="38">
                  <c:v>105.19917949333335</c:v>
                </c:pt>
                <c:pt idx="39">
                  <c:v>105.19917949333335</c:v>
                </c:pt>
                <c:pt idx="40">
                  <c:v>105.19917949333335</c:v>
                </c:pt>
                <c:pt idx="41">
                  <c:v>105.19917949333335</c:v>
                </c:pt>
                <c:pt idx="42">
                  <c:v>105.19917949333335</c:v>
                </c:pt>
                <c:pt idx="43">
                  <c:v>105.19917949333335</c:v>
                </c:pt>
                <c:pt idx="44">
                  <c:v>105.19917949333335</c:v>
                </c:pt>
                <c:pt idx="45">
                  <c:v>105.19917949333335</c:v>
                </c:pt>
                <c:pt idx="46">
                  <c:v>105.19917949333335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7-43AA-BFFB-65AF5344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0608"/>
        <c:axId val="-982753664"/>
      </c:lineChart>
      <c:catAx>
        <c:axId val="-98274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7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3664"/>
        <c:crosses val="autoZero"/>
        <c:auto val="1"/>
        <c:lblAlgn val="ctr"/>
        <c:lblOffset val="120"/>
        <c:tickLblSkip val="12"/>
        <c:tickMarkSkip val="12"/>
        <c:noMultiLvlLbl val="0"/>
      </c:catAx>
      <c:valAx>
        <c:axId val="-982753664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0608"/>
        <c:crosses val="autoZero"/>
        <c:crossBetween val="midCat"/>
        <c:majorUnit val="2"/>
        <c:min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73284784867786"/>
          <c:y val="0.4547934485602031"/>
          <c:w val="0.53106361348057596"/>
          <c:h val="0.12822681045772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64686086881611E-2"/>
          <c:y val="0.1382274090738658"/>
          <c:w val="0.71845050889080209"/>
          <c:h val="0.679338582677165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'8'!$B$28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'8'!$I$28:$L$28</c:f>
              <c:numCache>
                <c:formatCode>0.0</c:formatCode>
                <c:ptCount val="4"/>
                <c:pt idx="0">
                  <c:v>0.26480886000000226</c:v>
                </c:pt>
                <c:pt idx="1">
                  <c:v>0.18870678799999752</c:v>
                </c:pt>
                <c:pt idx="2">
                  <c:v>2.5366077000001042E-2</c:v>
                </c:pt>
                <c:pt idx="3">
                  <c:v>-9.4402050000006454E-3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8-44DA-A80E-15A78937FF28}"/>
            </c:ext>
          </c:extLst>
        </c:ser>
        <c:ser>
          <c:idx val="3"/>
          <c:order val="2"/>
          <c:tx>
            <c:strRef>
              <c:f>'8'!$B$33</c:f>
              <c:strCache>
                <c:ptCount val="1"/>
                <c:pt idx="0">
                  <c:v>Other OECD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'8'!$I$33:$L$33</c:f>
              <c:numCache>
                <c:formatCode>0.0</c:formatCode>
                <c:ptCount val="4"/>
                <c:pt idx="0">
                  <c:v>-0.21582982600000378</c:v>
                </c:pt>
                <c:pt idx="1">
                  <c:v>-4.6288542999995741E-2</c:v>
                </c:pt>
                <c:pt idx="2">
                  <c:v>-0.108410812999999</c:v>
                </c:pt>
                <c:pt idx="3">
                  <c:v>9.5683083000000835E-2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8-44DA-A80E-15A78937FF28}"/>
            </c:ext>
          </c:extLst>
        </c:ser>
        <c:ser>
          <c:idx val="0"/>
          <c:order val="3"/>
          <c:tx>
            <c:strRef>
              <c:f>'8'!$B$27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'8'!$I$27:$L$27</c:f>
              <c:numCache>
                <c:formatCode>0.0</c:formatCode>
                <c:ptCount val="4"/>
                <c:pt idx="0">
                  <c:v>1.0568000000000008</c:v>
                </c:pt>
                <c:pt idx="1">
                  <c:v>0.11851700000000065</c:v>
                </c:pt>
                <c:pt idx="2">
                  <c:v>0.25023975999999948</c:v>
                </c:pt>
                <c:pt idx="3">
                  <c:v>0.25098030399999871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8-44DA-A80E-15A78937FF28}"/>
            </c:ext>
          </c:extLst>
        </c:ser>
        <c:ser>
          <c:idx val="2"/>
          <c:order val="4"/>
          <c:tx>
            <c:strRef>
              <c:f>'8'!$B$29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'8'!$I$29:$L$29</c:f>
              <c:numCache>
                <c:formatCode>0.0</c:formatCode>
                <c:ptCount val="4"/>
                <c:pt idx="0">
                  <c:v>0.22874100000000031</c:v>
                </c:pt>
                <c:pt idx="1">
                  <c:v>0.1973199999999995</c:v>
                </c:pt>
                <c:pt idx="2">
                  <c:v>6.6984852600000089E-2</c:v>
                </c:pt>
                <c:pt idx="3">
                  <c:v>0.16676507980000022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8-44DA-A80E-15A78937FF28}"/>
            </c:ext>
          </c:extLst>
        </c:ser>
        <c:ser>
          <c:idx val="4"/>
          <c:order val="5"/>
          <c:tx>
            <c:strRef>
              <c:f>'8'!$B$30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'8'!$I$30:$L$30</c:f>
              <c:numCache>
                <c:formatCode>0.0</c:formatCode>
                <c:ptCount val="4"/>
                <c:pt idx="0">
                  <c:v>0.22095671239999959</c:v>
                </c:pt>
                <c:pt idx="1">
                  <c:v>9.922668760000164E-2</c:v>
                </c:pt>
                <c:pt idx="2">
                  <c:v>0.17011667899999949</c:v>
                </c:pt>
                <c:pt idx="3">
                  <c:v>7.7872767799998854E-2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8-44DA-A80E-15A78937FF28}"/>
            </c:ext>
          </c:extLst>
        </c:ser>
        <c:ser>
          <c:idx val="6"/>
          <c:order val="6"/>
          <c:tx>
            <c:strRef>
              <c:f>'8'!$B$34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'8'!$I$34:$L$34</c:f>
              <c:numCache>
                <c:formatCode>0.0</c:formatCode>
                <c:ptCount val="4"/>
                <c:pt idx="0">
                  <c:v>0.78984328760000011</c:v>
                </c:pt>
                <c:pt idx="1">
                  <c:v>0.50973699139999695</c:v>
                </c:pt>
                <c:pt idx="2">
                  <c:v>0.64548219940000706</c:v>
                </c:pt>
                <c:pt idx="3">
                  <c:v>0.47544770639999712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A8-44DA-A80E-15A7893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30816"/>
        <c:axId val="-982747136"/>
      </c:barChart>
      <c:lineChart>
        <c:grouping val="standard"/>
        <c:varyColors val="0"/>
        <c:ser>
          <c:idx val="5"/>
          <c:order val="0"/>
          <c:tx>
            <c:v>World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252154844379176E-2"/>
                  <c:y val="-3.264716910386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A8-44DA-A80E-15A78937FF28}"/>
                </c:ext>
              </c:extLst>
            </c:dLbl>
            <c:dLbl>
              <c:idx val="1"/>
              <c:layout>
                <c:manualLayout>
                  <c:x val="-3.2039937953885052E-2"/>
                  <c:y val="-3.2502664439672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A8-44DA-A80E-15A78937FF28}"/>
                </c:ext>
              </c:extLst>
            </c:dLbl>
            <c:dLbl>
              <c:idx val="2"/>
              <c:layout>
                <c:manualLayout>
                  <c:x val="-3.19251825854905E-2"/>
                  <c:y val="-4.8159292588426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A8-44DA-A80E-15A78937FF28}"/>
                </c:ext>
              </c:extLst>
            </c:dLbl>
            <c:dLbl>
              <c:idx val="3"/>
              <c:layout>
                <c:manualLayout>
                  <c:x val="-3.4363995861407773E-2"/>
                  <c:y val="-3.63988876390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A8-44DA-A80E-15A78937F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'8'!$I$35:$L$35</c:f>
              <c:numCache>
                <c:formatCode>0.0</c:formatCode>
                <c:ptCount val="4"/>
                <c:pt idx="0">
                  <c:v>2.3453200339999967</c:v>
                </c:pt>
                <c:pt idx="1">
                  <c:v>1.067218920000002</c:v>
                </c:pt>
                <c:pt idx="2">
                  <c:v>1.0497787599999953</c:v>
                </c:pt>
                <c:pt idx="3">
                  <c:v>1.0573087300000026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A8-44DA-A80E-15A7893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0816"/>
        <c:axId val="-982747136"/>
      </c:lineChart>
      <c:scatterChart>
        <c:scatterStyle val="lineMarker"/>
        <c:varyColors val="0"/>
        <c:ser>
          <c:idx val="7"/>
          <c:order val="7"/>
          <c:tx>
            <c:strRef>
              <c:f>'8'!$C$40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'8'!$B$41:$B$42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'8'!$C$41:$C$42</c:f>
              <c:numCache>
                <c:formatCode>0.00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EA8-44DA-A80E-15A7893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7472"/>
        <c:axId val="-982735168"/>
      </c:scatterChart>
      <c:catAx>
        <c:axId val="-982730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47136"/>
        <c:crosses val="autoZero"/>
        <c:auto val="1"/>
        <c:lblAlgn val="ctr"/>
        <c:lblOffset val="100"/>
        <c:noMultiLvlLbl val="0"/>
      </c:catAx>
      <c:valAx>
        <c:axId val="-98274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30816"/>
        <c:crosses val="autoZero"/>
        <c:crossBetween val="between"/>
      </c:valAx>
      <c:valAx>
        <c:axId val="-982735168"/>
        <c:scaling>
          <c:orientation val="minMax"/>
          <c:max val="2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57472"/>
        <c:crosses val="max"/>
        <c:crossBetween val="midCat"/>
      </c:valAx>
      <c:valAx>
        <c:axId val="-98275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9089790750466373"/>
          <c:w val="0.91482308613862295"/>
          <c:h val="0.61219462951746417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'9'!$C$29:$C$112</c:f>
              <c:numCache>
                <c:formatCode>0</c:formatCode>
                <c:ptCount val="84"/>
                <c:pt idx="0">
                  <c:v>56.752332934000002</c:v>
                </c:pt>
                <c:pt idx="1">
                  <c:v>56.723574712000001</c:v>
                </c:pt>
                <c:pt idx="2">
                  <c:v>58.498011863999999</c:v>
                </c:pt>
                <c:pt idx="3">
                  <c:v>59.067094775999998</c:v>
                </c:pt>
                <c:pt idx="4">
                  <c:v>57.803155789000002</c:v>
                </c:pt>
                <c:pt idx="5">
                  <c:v>58.090530438000002</c:v>
                </c:pt>
                <c:pt idx="6">
                  <c:v>58.297885389999998</c:v>
                </c:pt>
                <c:pt idx="7">
                  <c:v>58.855422871999998</c:v>
                </c:pt>
                <c:pt idx="8">
                  <c:v>59.346782263999998</c:v>
                </c:pt>
                <c:pt idx="9">
                  <c:v>58.930939412000001</c:v>
                </c:pt>
                <c:pt idx="10">
                  <c:v>57.418378142000002</c:v>
                </c:pt>
                <c:pt idx="11">
                  <c:v>59.41976382</c:v>
                </c:pt>
                <c:pt idx="12">
                  <c:v>56.752332934000002</c:v>
                </c:pt>
                <c:pt idx="13">
                  <c:v>56.723574712000001</c:v>
                </c:pt>
                <c:pt idx="14">
                  <c:v>58.498011863999999</c:v>
                </c:pt>
                <c:pt idx="15">
                  <c:v>59.067094775999998</c:v>
                </c:pt>
                <c:pt idx="16">
                  <c:v>57.803155789000002</c:v>
                </c:pt>
                <c:pt idx="17">
                  <c:v>58.090530438000002</c:v>
                </c:pt>
                <c:pt idx="18">
                  <c:v>58.297885389999998</c:v>
                </c:pt>
                <c:pt idx="19">
                  <c:v>58.855422871999998</c:v>
                </c:pt>
                <c:pt idx="20">
                  <c:v>59.346782263999998</c:v>
                </c:pt>
                <c:pt idx="21">
                  <c:v>58.930939412000001</c:v>
                </c:pt>
                <c:pt idx="22">
                  <c:v>57.418378142000002</c:v>
                </c:pt>
                <c:pt idx="23">
                  <c:v>59.41976382</c:v>
                </c:pt>
                <c:pt idx="24">
                  <c:v>56.752332934000002</c:v>
                </c:pt>
                <c:pt idx="25">
                  <c:v>56.723574712000001</c:v>
                </c:pt>
                <c:pt idx="26">
                  <c:v>58.498011863999999</c:v>
                </c:pt>
                <c:pt idx="27">
                  <c:v>59.067094775999998</c:v>
                </c:pt>
                <c:pt idx="28">
                  <c:v>57.803155789000002</c:v>
                </c:pt>
                <c:pt idx="29">
                  <c:v>58.090530438000002</c:v>
                </c:pt>
                <c:pt idx="30">
                  <c:v>58.297885389999998</c:v>
                </c:pt>
                <c:pt idx="31">
                  <c:v>58.855422871999998</c:v>
                </c:pt>
                <c:pt idx="32">
                  <c:v>59.346782263999998</c:v>
                </c:pt>
                <c:pt idx="33">
                  <c:v>58.930939412000001</c:v>
                </c:pt>
                <c:pt idx="34">
                  <c:v>57.418378142000002</c:v>
                </c:pt>
                <c:pt idx="35">
                  <c:v>59.41976382</c:v>
                </c:pt>
                <c:pt idx="36">
                  <c:v>56.752332934000002</c:v>
                </c:pt>
                <c:pt idx="37">
                  <c:v>56.723574712000001</c:v>
                </c:pt>
                <c:pt idx="38">
                  <c:v>58.498011863999999</c:v>
                </c:pt>
                <c:pt idx="39">
                  <c:v>59.067094775999998</c:v>
                </c:pt>
                <c:pt idx="40">
                  <c:v>57.803155789000002</c:v>
                </c:pt>
                <c:pt idx="41">
                  <c:v>58.090530438000002</c:v>
                </c:pt>
                <c:pt idx="42">
                  <c:v>58.297885389999998</c:v>
                </c:pt>
                <c:pt idx="43">
                  <c:v>58.855422871999998</c:v>
                </c:pt>
                <c:pt idx="44">
                  <c:v>59.346782263999998</c:v>
                </c:pt>
                <c:pt idx="45">
                  <c:v>58.930939412000001</c:v>
                </c:pt>
                <c:pt idx="46">
                  <c:v>57.418378142000002</c:v>
                </c:pt>
                <c:pt idx="47">
                  <c:v>59.41976382</c:v>
                </c:pt>
                <c:pt idx="48">
                  <c:v>56.752332934000002</c:v>
                </c:pt>
                <c:pt idx="49">
                  <c:v>56.723574712000001</c:v>
                </c:pt>
                <c:pt idx="50">
                  <c:v>58.498011863999999</c:v>
                </c:pt>
                <c:pt idx="51">
                  <c:v>59.067094775999998</c:v>
                </c:pt>
                <c:pt idx="52">
                  <c:v>57.803155789000002</c:v>
                </c:pt>
                <c:pt idx="53">
                  <c:v>58.090530438000002</c:v>
                </c:pt>
                <c:pt idx="54">
                  <c:v>58.297885389999998</c:v>
                </c:pt>
                <c:pt idx="55">
                  <c:v>58.855422871999998</c:v>
                </c:pt>
                <c:pt idx="56">
                  <c:v>59.346782263999998</c:v>
                </c:pt>
                <c:pt idx="57">
                  <c:v>58.930939412000001</c:v>
                </c:pt>
                <c:pt idx="58">
                  <c:v>57.418378142000002</c:v>
                </c:pt>
                <c:pt idx="59">
                  <c:v>59.41976382</c:v>
                </c:pt>
                <c:pt idx="60">
                  <c:v>56.752332934000002</c:v>
                </c:pt>
                <c:pt idx="61">
                  <c:v>56.723574712000001</c:v>
                </c:pt>
                <c:pt idx="62">
                  <c:v>58.498011863999999</c:v>
                </c:pt>
                <c:pt idx="63">
                  <c:v>59.067094775999998</c:v>
                </c:pt>
                <c:pt idx="64">
                  <c:v>57.803155789000002</c:v>
                </c:pt>
                <c:pt idx="65">
                  <c:v>58.090530438000002</c:v>
                </c:pt>
                <c:pt idx="66">
                  <c:v>58.297885389999998</c:v>
                </c:pt>
                <c:pt idx="67">
                  <c:v>58.855422871999998</c:v>
                </c:pt>
                <c:pt idx="68">
                  <c:v>59.346782263999998</c:v>
                </c:pt>
                <c:pt idx="69">
                  <c:v>58.930939412000001</c:v>
                </c:pt>
                <c:pt idx="70">
                  <c:v>57.418378142000002</c:v>
                </c:pt>
                <c:pt idx="71">
                  <c:v>59.41976382</c:v>
                </c:pt>
                <c:pt idx="72">
                  <c:v>56.752332934000002</c:v>
                </c:pt>
                <c:pt idx="73">
                  <c:v>56.723574712000001</c:v>
                </c:pt>
                <c:pt idx="74">
                  <c:v>58.498011863999999</c:v>
                </c:pt>
                <c:pt idx="75">
                  <c:v>59.067094775999998</c:v>
                </c:pt>
                <c:pt idx="76">
                  <c:v>57.803155789000002</c:v>
                </c:pt>
                <c:pt idx="77">
                  <c:v>58.090530438000002</c:v>
                </c:pt>
                <c:pt idx="78">
                  <c:v>58.297885389999998</c:v>
                </c:pt>
                <c:pt idx="79">
                  <c:v>58.855422871999998</c:v>
                </c:pt>
                <c:pt idx="80">
                  <c:v>59.346782263999998</c:v>
                </c:pt>
                <c:pt idx="81">
                  <c:v>58.930939412000001</c:v>
                </c:pt>
                <c:pt idx="82">
                  <c:v>57.418378142000002</c:v>
                </c:pt>
                <c:pt idx="83">
                  <c:v>59.41976382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7EA-88BA-85D6641B2F0B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solidFill>
                <a:schemeClr val="bg2">
                  <a:lumMod val="20000"/>
                  <a:lumOff val="80000"/>
                </a:schemeClr>
              </a:solidFill>
            </a:ln>
          </c:spPr>
          <c:cat>
            <c:numRef>
              <c:f>'9'!$A$29:$A$112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'9'!$E$29:$E$112</c:f>
              <c:numCache>
                <c:formatCode>0</c:formatCode>
                <c:ptCount val="84"/>
                <c:pt idx="0">
                  <c:v>15.462155317000004</c:v>
                </c:pt>
                <c:pt idx="1">
                  <c:v>11.251234965999998</c:v>
                </c:pt>
                <c:pt idx="2">
                  <c:v>25.876199398000004</c:v>
                </c:pt>
                <c:pt idx="3">
                  <c:v>24.519549689000009</c:v>
                </c:pt>
                <c:pt idx="4">
                  <c:v>21.255923123999992</c:v>
                </c:pt>
                <c:pt idx="5">
                  <c:v>17.530046256999995</c:v>
                </c:pt>
                <c:pt idx="6">
                  <c:v>18.147953410000007</c:v>
                </c:pt>
                <c:pt idx="7">
                  <c:v>15.976975723000002</c:v>
                </c:pt>
                <c:pt idx="8">
                  <c:v>14.627727360999998</c:v>
                </c:pt>
                <c:pt idx="9">
                  <c:v>13.636209215999997</c:v>
                </c:pt>
                <c:pt idx="10">
                  <c:v>14.183878917999998</c:v>
                </c:pt>
                <c:pt idx="11">
                  <c:v>12.786778486000003</c:v>
                </c:pt>
                <c:pt idx="12">
                  <c:v>15.462155317000004</c:v>
                </c:pt>
                <c:pt idx="13">
                  <c:v>11.251234965999998</c:v>
                </c:pt>
                <c:pt idx="14">
                  <c:v>25.876199398000004</c:v>
                </c:pt>
                <c:pt idx="15">
                  <c:v>24.519549689000009</c:v>
                </c:pt>
                <c:pt idx="16">
                  <c:v>21.255923123999992</c:v>
                </c:pt>
                <c:pt idx="17">
                  <c:v>17.530046256999995</c:v>
                </c:pt>
                <c:pt idx="18">
                  <c:v>18.147953410000007</c:v>
                </c:pt>
                <c:pt idx="19">
                  <c:v>15.976975723000002</c:v>
                </c:pt>
                <c:pt idx="20">
                  <c:v>14.627727360999998</c:v>
                </c:pt>
                <c:pt idx="21">
                  <c:v>13.636209215999997</c:v>
                </c:pt>
                <c:pt idx="22">
                  <c:v>14.183878917999998</c:v>
                </c:pt>
                <c:pt idx="23">
                  <c:v>12.786778486000003</c:v>
                </c:pt>
                <c:pt idx="24">
                  <c:v>15.462155317000004</c:v>
                </c:pt>
                <c:pt idx="25">
                  <c:v>11.251234965999998</c:v>
                </c:pt>
                <c:pt idx="26">
                  <c:v>25.876199398000004</c:v>
                </c:pt>
                <c:pt idx="27">
                  <c:v>24.519549689000009</c:v>
                </c:pt>
                <c:pt idx="28">
                  <c:v>21.255923123999992</c:v>
                </c:pt>
                <c:pt idx="29">
                  <c:v>17.530046256999995</c:v>
                </c:pt>
                <c:pt idx="30">
                  <c:v>18.147953410000007</c:v>
                </c:pt>
                <c:pt idx="31">
                  <c:v>15.976975723000002</c:v>
                </c:pt>
                <c:pt idx="32">
                  <c:v>14.627727360999998</c:v>
                </c:pt>
                <c:pt idx="33">
                  <c:v>13.636209215999997</c:v>
                </c:pt>
                <c:pt idx="34">
                  <c:v>14.183878917999998</c:v>
                </c:pt>
                <c:pt idx="35">
                  <c:v>12.786778486000003</c:v>
                </c:pt>
                <c:pt idx="36">
                  <c:v>15.462155317000004</c:v>
                </c:pt>
                <c:pt idx="37">
                  <c:v>11.251234965999998</c:v>
                </c:pt>
                <c:pt idx="38">
                  <c:v>25.876199398000004</c:v>
                </c:pt>
                <c:pt idx="39">
                  <c:v>24.519549689000009</c:v>
                </c:pt>
                <c:pt idx="40">
                  <c:v>21.255923123999992</c:v>
                </c:pt>
                <c:pt idx="41">
                  <c:v>17.530046256999995</c:v>
                </c:pt>
                <c:pt idx="42">
                  <c:v>18.147953410000007</c:v>
                </c:pt>
                <c:pt idx="43">
                  <c:v>15.976975723000002</c:v>
                </c:pt>
                <c:pt idx="44">
                  <c:v>14.627727360999998</c:v>
                </c:pt>
                <c:pt idx="45">
                  <c:v>13.636209215999997</c:v>
                </c:pt>
                <c:pt idx="46">
                  <c:v>14.183878917999998</c:v>
                </c:pt>
                <c:pt idx="47">
                  <c:v>12.786778486000003</c:v>
                </c:pt>
                <c:pt idx="48">
                  <c:v>15.462155317000004</c:v>
                </c:pt>
                <c:pt idx="49">
                  <c:v>11.251234965999998</c:v>
                </c:pt>
                <c:pt idx="50">
                  <c:v>25.876199398000004</c:v>
                </c:pt>
                <c:pt idx="51">
                  <c:v>24.519549689000009</c:v>
                </c:pt>
                <c:pt idx="52">
                  <c:v>21.255923123999992</c:v>
                </c:pt>
                <c:pt idx="53">
                  <c:v>17.530046256999995</c:v>
                </c:pt>
                <c:pt idx="54">
                  <c:v>18.147953410000007</c:v>
                </c:pt>
                <c:pt idx="55">
                  <c:v>15.976975723000002</c:v>
                </c:pt>
                <c:pt idx="56">
                  <c:v>14.627727360999998</c:v>
                </c:pt>
                <c:pt idx="57">
                  <c:v>13.636209215999997</c:v>
                </c:pt>
                <c:pt idx="58">
                  <c:v>14.183878917999998</c:v>
                </c:pt>
                <c:pt idx="59">
                  <c:v>12.786778486000003</c:v>
                </c:pt>
                <c:pt idx="60">
                  <c:v>15.462155317000004</c:v>
                </c:pt>
                <c:pt idx="61">
                  <c:v>11.251234965999998</c:v>
                </c:pt>
                <c:pt idx="62">
                  <c:v>25.876199398000004</c:v>
                </c:pt>
                <c:pt idx="63">
                  <c:v>24.519549689000009</c:v>
                </c:pt>
                <c:pt idx="64">
                  <c:v>21.255923123999992</c:v>
                </c:pt>
                <c:pt idx="65">
                  <c:v>17.530046256999995</c:v>
                </c:pt>
                <c:pt idx="66">
                  <c:v>18.147953410000007</c:v>
                </c:pt>
                <c:pt idx="67">
                  <c:v>15.976975723000002</c:v>
                </c:pt>
                <c:pt idx="68">
                  <c:v>14.627727360999998</c:v>
                </c:pt>
                <c:pt idx="69">
                  <c:v>13.636209215999997</c:v>
                </c:pt>
                <c:pt idx="70">
                  <c:v>14.183878917999998</c:v>
                </c:pt>
                <c:pt idx="71">
                  <c:v>12.786778486000003</c:v>
                </c:pt>
                <c:pt idx="72">
                  <c:v>15.462155317000004</c:v>
                </c:pt>
                <c:pt idx="73">
                  <c:v>11.251234965999998</c:v>
                </c:pt>
                <c:pt idx="74">
                  <c:v>25.876199398000004</c:v>
                </c:pt>
                <c:pt idx="75">
                  <c:v>24.519549689000009</c:v>
                </c:pt>
                <c:pt idx="76">
                  <c:v>21.255923123999992</c:v>
                </c:pt>
                <c:pt idx="77">
                  <c:v>17.530046256999995</c:v>
                </c:pt>
                <c:pt idx="78">
                  <c:v>18.147953410000007</c:v>
                </c:pt>
                <c:pt idx="79">
                  <c:v>15.976975723000002</c:v>
                </c:pt>
                <c:pt idx="80">
                  <c:v>14.627727360999998</c:v>
                </c:pt>
                <c:pt idx="81">
                  <c:v>13.636209215999997</c:v>
                </c:pt>
                <c:pt idx="82">
                  <c:v>14.183878917999998</c:v>
                </c:pt>
                <c:pt idx="83">
                  <c:v>12.786778486000003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7EA-88BA-85D6641B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3328"/>
        <c:axId val="-982730272"/>
      </c:areaChart>
      <c:lineChart>
        <c:grouping val="standard"/>
        <c:varyColors val="0"/>
        <c:ser>
          <c:idx val="0"/>
          <c:order val="0"/>
          <c:tx>
            <c:v>OECD commercial crude oil stocks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'9'!$B$29:$B$112</c:f>
              <c:numCache>
                <c:formatCode>0.0</c:formatCode>
                <c:ptCount val="84"/>
                <c:pt idx="0">
                  <c:v>61.801895502999997</c:v>
                </c:pt>
                <c:pt idx="1">
                  <c:v>66.531012425</c:v>
                </c:pt>
                <c:pt idx="2">
                  <c:v>84.374211262000003</c:v>
                </c:pt>
                <c:pt idx="3">
                  <c:v>83.586644465000006</c:v>
                </c:pt>
                <c:pt idx="4">
                  <c:v>79.059078912999993</c:v>
                </c:pt>
                <c:pt idx="5">
                  <c:v>75.620576694999997</c:v>
                </c:pt>
                <c:pt idx="6">
                  <c:v>76.445838800000004</c:v>
                </c:pt>
                <c:pt idx="7">
                  <c:v>74.832398595000001</c:v>
                </c:pt>
                <c:pt idx="8">
                  <c:v>73.974509624999996</c:v>
                </c:pt>
                <c:pt idx="9">
                  <c:v>72.567148627999998</c:v>
                </c:pt>
                <c:pt idx="10">
                  <c:v>71.602257059999999</c:v>
                </c:pt>
                <c:pt idx="11">
                  <c:v>72.206542306000003</c:v>
                </c:pt>
                <c:pt idx="12">
                  <c:v>72.214488251000006</c:v>
                </c:pt>
                <c:pt idx="13">
                  <c:v>67.974809678</c:v>
                </c:pt>
                <c:pt idx="14">
                  <c:v>67.249138778000003</c:v>
                </c:pt>
                <c:pt idx="15">
                  <c:v>67.33885995</c:v>
                </c:pt>
                <c:pt idx="16">
                  <c:v>64.345812989999999</c:v>
                </c:pt>
                <c:pt idx="17">
                  <c:v>62.997076485000001</c:v>
                </c:pt>
                <c:pt idx="18">
                  <c:v>62.273925490000003</c:v>
                </c:pt>
                <c:pt idx="19">
                  <c:v>61.074175750999999</c:v>
                </c:pt>
                <c:pt idx="20">
                  <c:v>59.595811474000001</c:v>
                </c:pt>
                <c:pt idx="21">
                  <c:v>58.930939412000001</c:v>
                </c:pt>
                <c:pt idx="22">
                  <c:v>57.418378142000002</c:v>
                </c:pt>
                <c:pt idx="23">
                  <c:v>59.41976382</c:v>
                </c:pt>
                <c:pt idx="24">
                  <c:v>56.752332934000002</c:v>
                </c:pt>
                <c:pt idx="25">
                  <c:v>56.723574712000001</c:v>
                </c:pt>
                <c:pt idx="26">
                  <c:v>58.498011863999999</c:v>
                </c:pt>
                <c:pt idx="27">
                  <c:v>59.067094775999998</c:v>
                </c:pt>
                <c:pt idx="28">
                  <c:v>57.803155789000002</c:v>
                </c:pt>
                <c:pt idx="29">
                  <c:v>58.090530438000002</c:v>
                </c:pt>
                <c:pt idx="30">
                  <c:v>58.297885389999998</c:v>
                </c:pt>
                <c:pt idx="31">
                  <c:v>58.855422871999998</c:v>
                </c:pt>
                <c:pt idx="32">
                  <c:v>60.915390871</c:v>
                </c:pt>
                <c:pt idx="33">
                  <c:v>60.037520039999997</c:v>
                </c:pt>
                <c:pt idx="34">
                  <c:v>60.552704769999998</c:v>
                </c:pt>
                <c:pt idx="35">
                  <c:v>62.983716676999997</c:v>
                </c:pt>
                <c:pt idx="36">
                  <c:v>61.009450794999999</c:v>
                </c:pt>
                <c:pt idx="37">
                  <c:v>61.134699245999997</c:v>
                </c:pt>
                <c:pt idx="38">
                  <c:v>61.759346117</c:v>
                </c:pt>
                <c:pt idx="39">
                  <c:v>61.642451899999998</c:v>
                </c:pt>
                <c:pt idx="40">
                  <c:v>60.292880209000003</c:v>
                </c:pt>
                <c:pt idx="41">
                  <c:v>60.833405503999998</c:v>
                </c:pt>
                <c:pt idx="42">
                  <c:v>60.591101633000001</c:v>
                </c:pt>
                <c:pt idx="43">
                  <c:v>61.519040891000003</c:v>
                </c:pt>
                <c:pt idx="44">
                  <c:v>61.090560172000004</c:v>
                </c:pt>
                <c:pt idx="45">
                  <c:v>60.165402763000003</c:v>
                </c:pt>
                <c:pt idx="46">
                  <c:v>60.616861749000002</c:v>
                </c:pt>
                <c:pt idx="47">
                  <c:v>62.060584140000003</c:v>
                </c:pt>
                <c:pt idx="48">
                  <c:v>61.031465949999998</c:v>
                </c:pt>
                <c:pt idx="49">
                  <c:v>61.49827681</c:v>
                </c:pt>
                <c:pt idx="50">
                  <c:v>60.76082847</c:v>
                </c:pt>
                <c:pt idx="51">
                  <c:v>61.482581342000003</c:v>
                </c:pt>
                <c:pt idx="52">
                  <c:v>61.683693865999999</c:v>
                </c:pt>
                <c:pt idx="53">
                  <c:v>60.918476202000001</c:v>
                </c:pt>
                <c:pt idx="54">
                  <c:v>60.260561692000003</c:v>
                </c:pt>
                <c:pt idx="55">
                  <c:v>61.590121072000002</c:v>
                </c:pt>
                <c:pt idx="56">
                  <c:v>59.346782263999998</c:v>
                </c:pt>
                <c:pt idx="57">
                  <c:v>60.071768308000003</c:v>
                </c:pt>
                <c:pt idx="58">
                  <c:v>60.010572273000001</c:v>
                </c:pt>
                <c:pt idx="59">
                  <c:v>60.775720366000002</c:v>
                </c:pt>
                <c:pt idx="60">
                  <c:v>60.050991101999998</c:v>
                </c:pt>
                <c:pt idx="61">
                  <c:v>60.847435165</c:v>
                </c:pt>
                <c:pt idx="62">
                  <c:v>59.982749368</c:v>
                </c:pt>
                <c:pt idx="63">
                  <c:v>61.179055392000002</c:v>
                </c:pt>
                <c:pt idx="64">
                  <c:v>60.022669334</c:v>
                </c:pt>
                <c:pt idx="65">
                  <c:v>59.730650095999998</c:v>
                </c:pt>
                <c:pt idx="66">
                  <c:v>60.286215898999998</c:v>
                </c:pt>
                <c:pt idx="67">
                  <c:v>61.861498732000001</c:v>
                </c:pt>
                <c:pt idx="68">
                  <c:v>62.737802291000001</c:v>
                </c:pt>
                <c:pt idx="69">
                  <c:v>63.399673200999999</c:v>
                </c:pt>
                <c:pt idx="70">
                  <c:v>63.596662639999998</c:v>
                </c:pt>
                <c:pt idx="71">
                  <c:v>65.260086255999994</c:v>
                </c:pt>
                <c:pt idx="72">
                  <c:v>64.450047455999993</c:v>
                </c:pt>
                <c:pt idx="73">
                  <c:v>65.591448727</c:v>
                </c:pt>
                <c:pt idx="74">
                  <c:v>66.178242849</c:v>
                </c:pt>
                <c:pt idx="75">
                  <c:v>67.047607783999993</c:v>
                </c:pt>
                <c:pt idx="76">
                  <c:v>66.606476309000001</c:v>
                </c:pt>
                <c:pt idx="77">
                  <c:v>66.425054567000004</c:v>
                </c:pt>
                <c:pt idx="78">
                  <c:v>66.643189242000005</c:v>
                </c:pt>
                <c:pt idx="79">
                  <c:v>67.990512518000003</c:v>
                </c:pt>
                <c:pt idx="80">
                  <c:v>68.081649819999996</c:v>
                </c:pt>
                <c:pt idx="81">
                  <c:v>68.782124042999996</c:v>
                </c:pt>
                <c:pt idx="82">
                  <c:v>69.048658017999998</c:v>
                </c:pt>
                <c:pt idx="83">
                  <c:v>70.712081634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B-47EA-88BA-85D6641B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3328"/>
        <c:axId val="-982730272"/>
      </c:lineChart>
      <c:scatterChart>
        <c:scatterStyle val="lineMarker"/>
        <c:varyColors val="0"/>
        <c:ser>
          <c:idx val="3"/>
          <c:order val="3"/>
          <c:tx>
            <c:strRef>
              <c:f>'9'!$B$116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4B-47EA-88BA-85D6641B2F0B}"/>
                </c:ext>
              </c:extLst>
            </c:dLbl>
            <c:dLbl>
              <c:idx val="1"/>
              <c:layout>
                <c:manualLayout>
                  <c:x val="-2.5282815257848868E-3"/>
                  <c:y val="0.41251391625523504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4B-47EA-88BA-85D6641B2F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'9'!$A$117:$A$118</c:f>
              <c:numCache>
                <c:formatCode>0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xVal>
          <c:yVal>
            <c:numRef>
              <c:f>'9'!$B$117:$B$118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4B-47EA-88BA-85D6641B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39520"/>
        <c:axId val="-982756928"/>
      </c:scatterChart>
      <c:dateAx>
        <c:axId val="-9827433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82730272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82730272"/>
        <c:scaling>
          <c:orientation val="minMax"/>
          <c:max val="100"/>
          <c:min val="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82743328"/>
        <c:crosses val="autoZero"/>
        <c:crossBetween val="between"/>
      </c:valAx>
      <c:valAx>
        <c:axId val="-982739520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82756928"/>
        <c:crosses val="max"/>
        <c:crossBetween val="midCat"/>
      </c:valAx>
      <c:valAx>
        <c:axId val="-98275692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39520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Estimated unplanned liquid</a:t>
            </a:r>
            <a:r>
              <a:rPr lang="en-US" sz="1000" b="1" baseline="0">
                <a:effectLst/>
              </a:rPr>
              <a:t> fuels production outages among OPEC and non-OPEC producers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2.6086140274132402E-2"/>
          <c:y val="1.1746347044661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370188101487314E-2"/>
          <c:y val="0.17846285864115619"/>
          <c:w val="0.74249052201808097"/>
          <c:h val="0.6241067242982114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'10'!$C$27</c:f>
              <c:strCache>
                <c:ptCount val="1"/>
                <c:pt idx="0">
                  <c:v>Libya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'10'!$C$28:$C$63</c:f>
              <c:numCache>
                <c:formatCode>0.000</c:formatCode>
                <c:ptCount val="36"/>
                <c:pt idx="0">
                  <c:v>0.17</c:v>
                </c:pt>
                <c:pt idx="1">
                  <c:v>0.14000000000000001</c:v>
                </c:pt>
                <c:pt idx="2">
                  <c:v>0.16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0.17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0.11</c:v>
                </c:pt>
                <c:pt idx="11">
                  <c:v>0.13</c:v>
                </c:pt>
                <c:pt idx="12">
                  <c:v>0.33</c:v>
                </c:pt>
                <c:pt idx="13">
                  <c:v>0.21</c:v>
                </c:pt>
                <c:pt idx="14">
                  <c:v>0.21</c:v>
                </c:pt>
                <c:pt idx="15">
                  <c:v>0.17</c:v>
                </c:pt>
                <c:pt idx="16">
                  <c:v>0.17</c:v>
                </c:pt>
                <c:pt idx="17">
                  <c:v>0.15</c:v>
                </c:pt>
                <c:pt idx="18">
                  <c:v>0.18</c:v>
                </c:pt>
                <c:pt idx="19">
                  <c:v>0.43</c:v>
                </c:pt>
                <c:pt idx="20">
                  <c:v>0.78</c:v>
                </c:pt>
                <c:pt idx="21">
                  <c:v>0.28000000000000003</c:v>
                </c:pt>
                <c:pt idx="22">
                  <c:v>0.17</c:v>
                </c:pt>
                <c:pt idx="23">
                  <c:v>0.1</c:v>
                </c:pt>
                <c:pt idx="24">
                  <c:v>0.17</c:v>
                </c:pt>
                <c:pt idx="25">
                  <c:v>0.13</c:v>
                </c:pt>
                <c:pt idx="26">
                  <c:v>0.16</c:v>
                </c:pt>
                <c:pt idx="27">
                  <c:v>0.12</c:v>
                </c:pt>
                <c:pt idx="28">
                  <c:v>0.09</c:v>
                </c:pt>
                <c:pt idx="29">
                  <c:v>0.11</c:v>
                </c:pt>
                <c:pt idx="30">
                  <c:v>0.09</c:v>
                </c:pt>
                <c:pt idx="31">
                  <c:v>0.14000000000000001</c:v>
                </c:pt>
                <c:pt idx="32">
                  <c:v>0.08</c:v>
                </c:pt>
                <c:pt idx="33">
                  <c:v>0.12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8-4F0C-9C24-99C10382D7C2}"/>
            </c:ext>
          </c:extLst>
        </c:ser>
        <c:ser>
          <c:idx val="2"/>
          <c:order val="1"/>
          <c:tx>
            <c:strRef>
              <c:f>'10'!$D$27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'10'!$D$28:$D$63</c:f>
              <c:numCache>
                <c:formatCode>0.000</c:formatCode>
                <c:ptCount val="36"/>
                <c:pt idx="0">
                  <c:v>0.35</c:v>
                </c:pt>
                <c:pt idx="1">
                  <c:v>0.28999999999999998</c:v>
                </c:pt>
                <c:pt idx="2">
                  <c:v>0.3</c:v>
                </c:pt>
                <c:pt idx="3">
                  <c:v>0.49</c:v>
                </c:pt>
                <c:pt idx="4">
                  <c:v>0.28999999999999998</c:v>
                </c:pt>
                <c:pt idx="5">
                  <c:v>0.3</c:v>
                </c:pt>
                <c:pt idx="6">
                  <c:v>0.42</c:v>
                </c:pt>
                <c:pt idx="7">
                  <c:v>0.35</c:v>
                </c:pt>
                <c:pt idx="8">
                  <c:v>0.26</c:v>
                </c:pt>
                <c:pt idx="9">
                  <c:v>0.24</c:v>
                </c:pt>
                <c:pt idx="10">
                  <c:v>0.3</c:v>
                </c:pt>
                <c:pt idx="11">
                  <c:v>0.19</c:v>
                </c:pt>
                <c:pt idx="12">
                  <c:v>0.26</c:v>
                </c:pt>
                <c:pt idx="13">
                  <c:v>0.28999999999999998</c:v>
                </c:pt>
                <c:pt idx="14">
                  <c:v>0.26</c:v>
                </c:pt>
                <c:pt idx="15">
                  <c:v>0.34</c:v>
                </c:pt>
                <c:pt idx="16">
                  <c:v>0.3</c:v>
                </c:pt>
                <c:pt idx="17">
                  <c:v>0.3</c:v>
                </c:pt>
                <c:pt idx="18">
                  <c:v>0.25</c:v>
                </c:pt>
                <c:pt idx="19">
                  <c:v>0.19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</c:v>
                </c:pt>
                <c:pt idx="24">
                  <c:v>0.32</c:v>
                </c:pt>
                <c:pt idx="25">
                  <c:v>0.27</c:v>
                </c:pt>
                <c:pt idx="26">
                  <c:v>0.25</c:v>
                </c:pt>
                <c:pt idx="27">
                  <c:v>0.27</c:v>
                </c:pt>
                <c:pt idx="28">
                  <c:v>0.23</c:v>
                </c:pt>
                <c:pt idx="29">
                  <c:v>0.2</c:v>
                </c:pt>
                <c:pt idx="30">
                  <c:v>0.23</c:v>
                </c:pt>
                <c:pt idx="31">
                  <c:v>0.15</c:v>
                </c:pt>
                <c:pt idx="32">
                  <c:v>0.17</c:v>
                </c:pt>
                <c:pt idx="33">
                  <c:v>0.21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8-4F0C-9C24-99C10382D7C2}"/>
            </c:ext>
          </c:extLst>
        </c:ser>
        <c:ser>
          <c:idx val="3"/>
          <c:order val="2"/>
          <c:tx>
            <c:strRef>
              <c:f>'10'!$E$27</c:f>
              <c:strCache>
                <c:ptCount val="1"/>
                <c:pt idx="0">
                  <c:v>Iraq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'10'!$E$28:$E$63</c:f>
              <c:numCache>
                <c:formatCode>0.000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3.7400000000000003E-2</c:v>
                </c:pt>
                <c:pt idx="3">
                  <c:v>0.42499999999999999</c:v>
                </c:pt>
                <c:pt idx="4">
                  <c:v>0.41899999999999998</c:v>
                </c:pt>
                <c:pt idx="5">
                  <c:v>0.438</c:v>
                </c:pt>
                <c:pt idx="6">
                  <c:v>0.39</c:v>
                </c:pt>
                <c:pt idx="7">
                  <c:v>0.33800000000000002</c:v>
                </c:pt>
                <c:pt idx="8">
                  <c:v>0.28999999999999998</c:v>
                </c:pt>
                <c:pt idx="9">
                  <c:v>0.29099999999999998</c:v>
                </c:pt>
                <c:pt idx="10">
                  <c:v>0.19500000000000001</c:v>
                </c:pt>
                <c:pt idx="11">
                  <c:v>0.186</c:v>
                </c:pt>
                <c:pt idx="12">
                  <c:v>0.217</c:v>
                </c:pt>
                <c:pt idx="13">
                  <c:v>0.19400000000000001</c:v>
                </c:pt>
                <c:pt idx="14">
                  <c:v>0.158</c:v>
                </c:pt>
                <c:pt idx="15">
                  <c:v>0.15</c:v>
                </c:pt>
                <c:pt idx="16">
                  <c:v>0.13</c:v>
                </c:pt>
                <c:pt idx="17">
                  <c:v>0.151</c:v>
                </c:pt>
                <c:pt idx="18">
                  <c:v>0.12</c:v>
                </c:pt>
                <c:pt idx="19">
                  <c:v>0.12</c:v>
                </c:pt>
                <c:pt idx="20">
                  <c:v>0.112</c:v>
                </c:pt>
                <c:pt idx="21">
                  <c:v>0.1</c:v>
                </c:pt>
                <c:pt idx="22">
                  <c:v>0.129</c:v>
                </c:pt>
                <c:pt idx="23">
                  <c:v>0.113</c:v>
                </c:pt>
                <c:pt idx="24">
                  <c:v>0.10100000000000001</c:v>
                </c:pt>
                <c:pt idx="25">
                  <c:v>0.10299999999999999</c:v>
                </c:pt>
                <c:pt idx="26">
                  <c:v>9.8000000000000004E-2</c:v>
                </c:pt>
                <c:pt idx="27">
                  <c:v>0.10199999999999999</c:v>
                </c:pt>
                <c:pt idx="28">
                  <c:v>9.8000000000000004E-2</c:v>
                </c:pt>
                <c:pt idx="29">
                  <c:v>0.13200000000000001</c:v>
                </c:pt>
                <c:pt idx="30">
                  <c:v>0.22500000000000001</c:v>
                </c:pt>
                <c:pt idx="31">
                  <c:v>0.17399999999999999</c:v>
                </c:pt>
                <c:pt idx="32">
                  <c:v>0.151</c:v>
                </c:pt>
                <c:pt idx="33">
                  <c:v>0.12872903225999999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F8-4F0C-9C24-99C10382D7C2}"/>
            </c:ext>
          </c:extLst>
        </c:ser>
        <c:ser>
          <c:idx val="4"/>
          <c:order val="3"/>
          <c:tx>
            <c:strRef>
              <c:f>'10'!$F$27</c:f>
              <c:strCache>
                <c:ptCount val="1"/>
                <c:pt idx="0">
                  <c:v>Kuwait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'10'!$F$28:$F$63</c:f>
              <c:numCache>
                <c:formatCode>0.000</c:formatCode>
                <c:ptCount val="36"/>
                <c:pt idx="0">
                  <c:v>9.5000000000000001E-2</c:v>
                </c:pt>
                <c:pt idx="1">
                  <c:v>8.4000000000000005E-2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0.08</c:v>
                </c:pt>
                <c:pt idx="5">
                  <c:v>8.8999999999999996E-2</c:v>
                </c:pt>
                <c:pt idx="6">
                  <c:v>0.105</c:v>
                </c:pt>
                <c:pt idx="7">
                  <c:v>0.14000000000000001</c:v>
                </c:pt>
                <c:pt idx="8">
                  <c:v>8.8999999999999996E-2</c:v>
                </c:pt>
                <c:pt idx="9">
                  <c:v>6.5000000000000002E-2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0.06</c:v>
                </c:pt>
                <c:pt idx="14">
                  <c:v>0.05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0.1</c:v>
                </c:pt>
                <c:pt idx="21">
                  <c:v>0.105</c:v>
                </c:pt>
                <c:pt idx="22">
                  <c:v>0.1</c:v>
                </c:pt>
                <c:pt idx="23">
                  <c:v>9.5000000000000001E-2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0.12</c:v>
                </c:pt>
                <c:pt idx="29">
                  <c:v>0.12</c:v>
                </c:pt>
                <c:pt idx="30">
                  <c:v>0.08</c:v>
                </c:pt>
                <c:pt idx="31">
                  <c:v>0.08</c:v>
                </c:pt>
                <c:pt idx="32">
                  <c:v>0.1</c:v>
                </c:pt>
                <c:pt idx="33">
                  <c:v>0.13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F8-4F0C-9C24-99C10382D7C2}"/>
            </c:ext>
          </c:extLst>
        </c:ser>
        <c:ser>
          <c:idx val="0"/>
          <c:order val="4"/>
          <c:tx>
            <c:strRef>
              <c:f>'10'!$B$27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'10'!$B$28:$B$63</c:f>
              <c:numCache>
                <c:formatCode>0.000</c:formatCode>
                <c:ptCount val="36"/>
                <c:pt idx="0">
                  <c:v>1.25</c:v>
                </c:pt>
                <c:pt idx="1">
                  <c:v>1.2</c:v>
                </c:pt>
                <c:pt idx="2">
                  <c:v>1.1499999999999999</c:v>
                </c:pt>
                <c:pt idx="3">
                  <c:v>1.1200000000000001</c:v>
                </c:pt>
                <c:pt idx="4">
                  <c:v>1.05</c:v>
                </c:pt>
                <c:pt idx="5">
                  <c:v>1.02</c:v>
                </c:pt>
                <c:pt idx="6">
                  <c:v>0.95</c:v>
                </c:pt>
                <c:pt idx="7">
                  <c:v>0.8</c:v>
                </c:pt>
                <c:pt idx="8">
                  <c:v>0.75</c:v>
                </c:pt>
                <c:pt idx="9">
                  <c:v>0.7</c:v>
                </c:pt>
                <c:pt idx="10">
                  <c:v>0.6</c:v>
                </c:pt>
                <c:pt idx="11">
                  <c:v>0.55000000000000004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0.52</c:v>
                </c:pt>
                <c:pt idx="15">
                  <c:v>0.54</c:v>
                </c:pt>
                <c:pt idx="16">
                  <c:v>0.54</c:v>
                </c:pt>
                <c:pt idx="17">
                  <c:v>0.54</c:v>
                </c:pt>
                <c:pt idx="18">
                  <c:v>0.5</c:v>
                </c:pt>
                <c:pt idx="19">
                  <c:v>0.47</c:v>
                </c:pt>
                <c:pt idx="20">
                  <c:v>0.4</c:v>
                </c:pt>
                <c:pt idx="21">
                  <c:v>0.45</c:v>
                </c:pt>
                <c:pt idx="22">
                  <c:v>0.38</c:v>
                </c:pt>
                <c:pt idx="23">
                  <c:v>0.4</c:v>
                </c:pt>
                <c:pt idx="24">
                  <c:v>0.4</c:v>
                </c:pt>
                <c:pt idx="25">
                  <c:v>0.35</c:v>
                </c:pt>
                <c:pt idx="26">
                  <c:v>0.45</c:v>
                </c:pt>
                <c:pt idx="27">
                  <c:v>0.4</c:v>
                </c:pt>
                <c:pt idx="28">
                  <c:v>0.35</c:v>
                </c:pt>
                <c:pt idx="29">
                  <c:v>0.55000000000000004</c:v>
                </c:pt>
                <c:pt idx="30">
                  <c:v>0.45</c:v>
                </c:pt>
                <c:pt idx="31">
                  <c:v>0.5</c:v>
                </c:pt>
                <c:pt idx="32">
                  <c:v>0.4</c:v>
                </c:pt>
                <c:pt idx="33">
                  <c:v>0.42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F8-4F0C-9C24-99C10382D7C2}"/>
            </c:ext>
          </c:extLst>
        </c:ser>
        <c:ser>
          <c:idx val="5"/>
          <c:order val="5"/>
          <c:tx>
            <c:v>Saudi Arabia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'10'!$G$28:$G$63</c:f>
              <c:numCache>
                <c:formatCode>0.000</c:formatCode>
                <c:ptCount val="36"/>
                <c:pt idx="0">
                  <c:v>9.5000000000000001E-2</c:v>
                </c:pt>
                <c:pt idx="1">
                  <c:v>8.4000000000000005E-2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0.08</c:v>
                </c:pt>
                <c:pt idx="5">
                  <c:v>8.8999999999999996E-2</c:v>
                </c:pt>
                <c:pt idx="6">
                  <c:v>0.105</c:v>
                </c:pt>
                <c:pt idx="7">
                  <c:v>0.14000000000000001</c:v>
                </c:pt>
                <c:pt idx="8">
                  <c:v>8.8999999999999996E-2</c:v>
                </c:pt>
                <c:pt idx="9">
                  <c:v>6.5000000000000002E-2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0.06</c:v>
                </c:pt>
                <c:pt idx="14">
                  <c:v>0.05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0.1</c:v>
                </c:pt>
                <c:pt idx="21">
                  <c:v>0.105</c:v>
                </c:pt>
                <c:pt idx="22">
                  <c:v>0.1</c:v>
                </c:pt>
                <c:pt idx="23">
                  <c:v>9.5000000000000001E-2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0.12</c:v>
                </c:pt>
                <c:pt idx="29">
                  <c:v>0.12</c:v>
                </c:pt>
                <c:pt idx="30">
                  <c:v>0.08</c:v>
                </c:pt>
                <c:pt idx="31">
                  <c:v>0.08</c:v>
                </c:pt>
                <c:pt idx="32">
                  <c:v>0.1</c:v>
                </c:pt>
                <c:pt idx="33">
                  <c:v>0.13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F8-4F0C-9C24-99C10382D7C2}"/>
            </c:ext>
          </c:extLst>
        </c:ser>
        <c:ser>
          <c:idx val="9"/>
          <c:order val="6"/>
          <c:tx>
            <c:strRef>
              <c:f>'10'!$H$27</c:f>
              <c:strCache>
                <c:ptCount val="1"/>
                <c:pt idx="0">
                  <c:v>Venezuela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'10'!$H$28:$H$63</c:f>
              <c:numCache>
                <c:formatCode>0.000</c:formatCode>
                <c:ptCount val="36"/>
                <c:pt idx="0">
                  <c:v>0.05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0.03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  <c:pt idx="7">
                  <c:v>0.03</c:v>
                </c:pt>
                <c:pt idx="8">
                  <c:v>5.5E-2</c:v>
                </c:pt>
                <c:pt idx="9">
                  <c:v>5.5E-2</c:v>
                </c:pt>
                <c:pt idx="10">
                  <c:v>0.04</c:v>
                </c:pt>
                <c:pt idx="11">
                  <c:v>0.03</c:v>
                </c:pt>
                <c:pt idx="12">
                  <c:v>0.02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F8-4F0C-9C24-99C10382D7C2}"/>
            </c:ext>
          </c:extLst>
        </c:ser>
        <c:ser>
          <c:idx val="11"/>
          <c:order val="7"/>
          <c:tx>
            <c:strRef>
              <c:f>'10'!$N$27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'10'!$N$28:$N$63</c:f>
              <c:numCache>
                <c:formatCode>0.000</c:formatCode>
                <c:ptCount val="36"/>
                <c:pt idx="0">
                  <c:v>0.22500000000000001</c:v>
                </c:pt>
                <c:pt idx="1">
                  <c:v>7.4999999999999997E-2</c:v>
                </c:pt>
                <c:pt idx="2">
                  <c:v>0.375</c:v>
                </c:pt>
                <c:pt idx="3">
                  <c:v>0.47499999999999998</c:v>
                </c:pt>
                <c:pt idx="4">
                  <c:v>0.67500000000000004</c:v>
                </c:pt>
                <c:pt idx="5">
                  <c:v>0.67500000000000004</c:v>
                </c:pt>
                <c:pt idx="6">
                  <c:v>0.67500000000000004</c:v>
                </c:pt>
                <c:pt idx="7">
                  <c:v>0.7</c:v>
                </c:pt>
                <c:pt idx="8">
                  <c:v>0.7</c:v>
                </c:pt>
                <c:pt idx="9">
                  <c:v>0.67500000000000004</c:v>
                </c:pt>
                <c:pt idx="10">
                  <c:v>0.65</c:v>
                </c:pt>
                <c:pt idx="11">
                  <c:v>0.6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0.8</c:v>
                </c:pt>
                <c:pt idx="16">
                  <c:v>0.8</c:v>
                </c:pt>
                <c:pt idx="17">
                  <c:v>0.875</c:v>
                </c:pt>
                <c:pt idx="18">
                  <c:v>0.875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0.8</c:v>
                </c:pt>
                <c:pt idx="31">
                  <c:v>0.8</c:v>
                </c:pt>
                <c:pt idx="32">
                  <c:v>0.7</c:v>
                </c:pt>
                <c:pt idx="33">
                  <c:v>0.7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F8-4F0C-9C24-99C10382D7C2}"/>
            </c:ext>
          </c:extLst>
        </c:ser>
        <c:ser>
          <c:idx val="6"/>
          <c:order val="8"/>
          <c:tx>
            <c:strRef>
              <c:f>'10'!$L$27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'10'!$L$28:$L$63</c:f>
              <c:numCache>
                <c:formatCode>0.000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4.1000000000000002E-2</c:v>
                </c:pt>
                <c:pt idx="6">
                  <c:v>2.5000000000000001E-2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1.7000000000000001E-2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F8-4F0C-9C24-99C10382D7C2}"/>
            </c:ext>
          </c:extLst>
        </c:ser>
        <c:ser>
          <c:idx val="8"/>
          <c:order val="9"/>
          <c:tx>
            <c:strRef>
              <c:f>'10'!$M$27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9F8-4F0C-9C24-99C10382D7C2}"/>
              </c:ext>
            </c:extLst>
          </c:dPt>
          <c:val>
            <c:numRef>
              <c:f>'10'!$M$28:$M$63</c:f>
              <c:numCache>
                <c:formatCode>0.000</c:formatCode>
                <c:ptCount val="36"/>
                <c:pt idx="0">
                  <c:v>9.6000000000000002E-2</c:v>
                </c:pt>
                <c:pt idx="1">
                  <c:v>8.1000000000000003E-2</c:v>
                </c:pt>
                <c:pt idx="2">
                  <c:v>0.108</c:v>
                </c:pt>
                <c:pt idx="3">
                  <c:v>0.19900000000000001</c:v>
                </c:pt>
                <c:pt idx="4">
                  <c:v>0.19</c:v>
                </c:pt>
                <c:pt idx="5">
                  <c:v>0.24299999999999999</c:v>
                </c:pt>
                <c:pt idx="6">
                  <c:v>0.08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0.113</c:v>
                </c:pt>
                <c:pt idx="11">
                  <c:v>6.2E-2</c:v>
                </c:pt>
                <c:pt idx="12">
                  <c:v>0.65900000000000003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0.29499999999999998</c:v>
                </c:pt>
                <c:pt idx="21">
                  <c:v>0</c:v>
                </c:pt>
                <c:pt idx="22">
                  <c:v>0.11700000000000001</c:v>
                </c:pt>
                <c:pt idx="23">
                  <c:v>0</c:v>
                </c:pt>
                <c:pt idx="24">
                  <c:v>4.2000000000000003E-2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F8-4F0C-9C24-99C10382D7C2}"/>
            </c:ext>
          </c:extLst>
        </c:ser>
        <c:ser>
          <c:idx val="7"/>
          <c:order val="10"/>
          <c:tx>
            <c:strRef>
              <c:f>'10'!$O$27</c:f>
              <c:strCache>
                <c:ptCount val="1"/>
                <c:pt idx="0">
                  <c:v>other non-OPEC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</c:spPr>
          <c:invertIfNegative val="0"/>
          <c:val>
            <c:numRef>
              <c:f>'10'!$O$28:$O$63</c:f>
              <c:numCache>
                <c:formatCode>0.000</c:formatCode>
                <c:ptCount val="36"/>
                <c:pt idx="0">
                  <c:v>0.23600000000000007</c:v>
                </c:pt>
                <c:pt idx="1">
                  <c:v>0.28999999999999998</c:v>
                </c:pt>
                <c:pt idx="2">
                  <c:v>0.247</c:v>
                </c:pt>
                <c:pt idx="3">
                  <c:v>0.20800000000000007</c:v>
                </c:pt>
                <c:pt idx="4">
                  <c:v>0.19399999999999995</c:v>
                </c:pt>
                <c:pt idx="5">
                  <c:v>0.17899999999999994</c:v>
                </c:pt>
                <c:pt idx="6">
                  <c:v>0.19899999999999995</c:v>
                </c:pt>
                <c:pt idx="7">
                  <c:v>0.25900000000000001</c:v>
                </c:pt>
                <c:pt idx="8">
                  <c:v>0.25600000000000001</c:v>
                </c:pt>
                <c:pt idx="9">
                  <c:v>0.16599999999999993</c:v>
                </c:pt>
                <c:pt idx="10">
                  <c:v>0.29599999999999993</c:v>
                </c:pt>
                <c:pt idx="11">
                  <c:v>0.16600000000000004</c:v>
                </c:pt>
                <c:pt idx="12">
                  <c:v>0.16600000000000004</c:v>
                </c:pt>
                <c:pt idx="13">
                  <c:v>0.18599999999999994</c:v>
                </c:pt>
                <c:pt idx="14">
                  <c:v>0.26600000000000001</c:v>
                </c:pt>
                <c:pt idx="15">
                  <c:v>0.28600000000000003</c:v>
                </c:pt>
                <c:pt idx="16">
                  <c:v>0.32099999999999995</c:v>
                </c:pt>
                <c:pt idx="17">
                  <c:v>0.35762099999999997</c:v>
                </c:pt>
                <c:pt idx="18">
                  <c:v>0.52299999999999991</c:v>
                </c:pt>
                <c:pt idx="19">
                  <c:v>0.30599999999999994</c:v>
                </c:pt>
                <c:pt idx="20">
                  <c:v>0.31369999999999998</c:v>
                </c:pt>
                <c:pt idx="21">
                  <c:v>0.35499999999999987</c:v>
                </c:pt>
                <c:pt idx="22">
                  <c:v>0.44499999999999995</c:v>
                </c:pt>
                <c:pt idx="23">
                  <c:v>0.47599999999999987</c:v>
                </c:pt>
                <c:pt idx="24">
                  <c:v>0.47599999999999987</c:v>
                </c:pt>
                <c:pt idx="25">
                  <c:v>0.30599999999999994</c:v>
                </c:pt>
                <c:pt idx="26">
                  <c:v>0.30599999999999994</c:v>
                </c:pt>
                <c:pt idx="27">
                  <c:v>0.29599999999999993</c:v>
                </c:pt>
                <c:pt idx="28">
                  <c:v>0.24600000000000011</c:v>
                </c:pt>
                <c:pt idx="29">
                  <c:v>0.18600000000000005</c:v>
                </c:pt>
                <c:pt idx="30">
                  <c:v>0.34399999999999986</c:v>
                </c:pt>
                <c:pt idx="31">
                  <c:v>0.18899999999999995</c:v>
                </c:pt>
                <c:pt idx="32">
                  <c:v>0.18600000000000005</c:v>
                </c:pt>
                <c:pt idx="33">
                  <c:v>0.18800000000000006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9F8-4F0C-9C24-99C10382D7C2}"/>
            </c:ext>
          </c:extLst>
        </c:ser>
        <c:ser>
          <c:idx val="10"/>
          <c:order val="11"/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'10'!$S$17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F8-4F0C-9C24-99C10382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-982760736"/>
        <c:axId val="-982754752"/>
      </c:barChart>
      <c:dateAx>
        <c:axId val="-98276073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8275475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9827547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crossAx val="-982760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141732283464"/>
          <c:y val="0.1769926187328518"/>
          <c:w val="0.79882514118661363"/>
          <c:h val="0.653805820703098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'11'!$C$26</c:f>
              <c:strCache>
                <c:ptCount val="1"/>
                <c:pt idx="0">
                  <c:v>Brent 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'11'!$J$26:$M$26</c:f>
              <c:numCache>
                <c:formatCode>0.00</c:formatCode>
                <c:ptCount val="4"/>
                <c:pt idx="0">
                  <c:v>-0.44128595552380978</c:v>
                </c:pt>
                <c:pt idx="1">
                  <c:v>-4.3939905571428461E-2</c:v>
                </c:pt>
                <c:pt idx="2">
                  <c:v>-0.28098734311904727</c:v>
                </c:pt>
                <c:pt idx="3">
                  <c:v>-0.32946532014285745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7-4BF7-8FEC-973A63E53B13}"/>
            </c:ext>
          </c:extLst>
        </c:ser>
        <c:ser>
          <c:idx val="2"/>
          <c:order val="1"/>
          <c:tx>
            <c:strRef>
              <c:f>'11'!$C$27</c:f>
              <c:strCache>
                <c:ptCount val="1"/>
                <c:pt idx="0">
                  <c:v>wholesale margin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'11'!$J$27:$M$27</c:f>
              <c:numCache>
                <c:formatCode>0.00</c:formatCode>
                <c:ptCount val="4"/>
                <c:pt idx="0">
                  <c:v>-5.4476325761905198E-3</c:v>
                </c:pt>
                <c:pt idx="1">
                  <c:v>-0.22299138272857144</c:v>
                </c:pt>
                <c:pt idx="2">
                  <c:v>6.3265414319047641E-2</c:v>
                </c:pt>
                <c:pt idx="3">
                  <c:v>0.12009413434285721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7-4BF7-8FEC-973A63E53B13}"/>
            </c:ext>
          </c:extLst>
        </c:ser>
        <c:ser>
          <c:idx val="4"/>
          <c:order val="2"/>
          <c:tx>
            <c:strRef>
              <c:f>'11'!$C$28</c:f>
              <c:strCache>
                <c:ptCount val="1"/>
                <c:pt idx="0">
                  <c:v>retail margin</c:v>
                </c:pt>
              </c:strCache>
            </c:strRef>
          </c:tx>
          <c:spPr>
            <a:solidFill>
              <a:schemeClr val="accent1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'11'!$J$28:$M$28</c:f>
              <c:numCache>
                <c:formatCode>0.00</c:formatCode>
                <c:ptCount val="4"/>
                <c:pt idx="0">
                  <c:v>-1.6244483999998671E-3</c:v>
                </c:pt>
                <c:pt idx="1">
                  <c:v>5.6562170699999914E-2</c:v>
                </c:pt>
                <c:pt idx="2">
                  <c:v>1.0016280199999894E-2</c:v>
                </c:pt>
                <c:pt idx="3">
                  <c:v>8.8850141400000471E-2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7-4BF7-8FEC-973A63E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6384"/>
        <c:axId val="-982732448"/>
      </c:barChart>
      <c:lineChart>
        <c:grouping val="standard"/>
        <c:varyColors val="0"/>
        <c:ser>
          <c:idx val="0"/>
          <c:order val="3"/>
          <c:tx>
            <c:v>net change</c:v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8.328991474103753E-2"/>
                  <c:y val="3.793338578205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63-41A3-9443-28025B6EBD9F}"/>
                </c:ext>
              </c:extLst>
            </c:dLbl>
            <c:dLbl>
              <c:idx val="1"/>
              <c:layout>
                <c:manualLayout>
                  <c:x val="-8.328991474103753E-2"/>
                  <c:y val="6.6882214412804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3-41A3-9443-28025B6EBD9F}"/>
                </c:ext>
              </c:extLst>
            </c:dLbl>
            <c:dLbl>
              <c:idx val="2"/>
              <c:layout>
                <c:manualLayout>
                  <c:x val="-8.3289914741037446E-2"/>
                  <c:y val="7.928885525455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3-41A3-9443-28025B6EB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'11'!$J$31:$M$31</c:f>
              <c:numCache>
                <c:formatCode>0.00</c:formatCode>
                <c:ptCount val="4"/>
                <c:pt idx="0">
                  <c:v>-0.44835803650000017</c:v>
                </c:pt>
                <c:pt idx="1">
                  <c:v>-0.21036911759999999</c:v>
                </c:pt>
                <c:pt idx="2">
                  <c:v>-0.20770564859999974</c:v>
                </c:pt>
                <c:pt idx="3">
                  <c:v>-0.12052104439999978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57-4BF7-8FEC-973A63E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6384"/>
        <c:axId val="-982732448"/>
      </c:lineChart>
      <c:scatterChart>
        <c:scatterStyle val="lineMarker"/>
        <c:varyColors val="0"/>
        <c:ser>
          <c:idx val="3"/>
          <c:order val="4"/>
          <c:tx>
            <c:strRef>
              <c:f>'11'!$C$99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'11'!$B$100:$B$101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'11'!$C$100:$C$101</c:f>
              <c:numCache>
                <c:formatCode>0.00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057-4BF7-8FEC-973A63E5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5840"/>
        <c:axId val="-982740064"/>
      </c:scatterChart>
      <c:catAx>
        <c:axId val="-98275638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2448"/>
        <c:crosses val="autoZero"/>
        <c:auto val="1"/>
        <c:lblAlgn val="ctr"/>
        <c:lblOffset val="100"/>
        <c:tickLblSkip val="1"/>
        <c:noMultiLvlLbl val="0"/>
      </c:catAx>
      <c:valAx>
        <c:axId val="-982732448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6384"/>
        <c:crosses val="autoZero"/>
        <c:crossBetween val="between"/>
        <c:majorUnit val="0.1"/>
      </c:valAx>
      <c:valAx>
        <c:axId val="-982740064"/>
        <c:scaling>
          <c:orientation val="minMax"/>
          <c:max val="0.5"/>
          <c:min val="-0.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5840"/>
        <c:crosses val="max"/>
        <c:crossBetween val="midCat"/>
      </c:valAx>
      <c:valAx>
        <c:axId val="-982755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4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260776983534"/>
          <c:y val="0.1668847524106937"/>
          <c:w val="0.89361275153105857"/>
          <c:h val="0.65717083253301356"/>
        </c:manualLayout>
      </c:layout>
      <c:lineChart>
        <c:grouping val="standard"/>
        <c:varyColors val="0"/>
        <c:ser>
          <c:idx val="0"/>
          <c:order val="0"/>
          <c:tx>
            <c:strRef>
              <c:f>'11'!$D$35</c:f>
              <c:strCache>
                <c:ptCount val="1"/>
                <c:pt idx="0">
                  <c:v>monthly retail regular gasoline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'11'!$D$36:$D$95</c:f>
              <c:numCache>
                <c:formatCode>0.000</c:formatCode>
                <c:ptCount val="60"/>
                <c:pt idx="0">
                  <c:v>3.3146</c:v>
                </c:pt>
                <c:pt idx="1">
                  <c:v>3.5172500000000002</c:v>
                </c:pt>
                <c:pt idx="2">
                  <c:v>4.2217500000000001</c:v>
                </c:pt>
                <c:pt idx="3">
                  <c:v>4.1085000000000003</c:v>
                </c:pt>
                <c:pt idx="4">
                  <c:v>4.4436</c:v>
                </c:pt>
                <c:pt idx="5">
                  <c:v>4.9289999999999994</c:v>
                </c:pt>
                <c:pt idx="6">
                  <c:v>4.5592500000000005</c:v>
                </c:pt>
                <c:pt idx="7">
                  <c:v>3.9750000000000001</c:v>
                </c:pt>
                <c:pt idx="8">
                  <c:v>3.7002499999999996</c:v>
                </c:pt>
                <c:pt idx="9">
                  <c:v>3.8151999999999999</c:v>
                </c:pt>
                <c:pt idx="10">
                  <c:v>3.6850000000000001</c:v>
                </c:pt>
                <c:pt idx="11">
                  <c:v>3.21</c:v>
                </c:pt>
                <c:pt idx="12">
                  <c:v>3.3391999999999999</c:v>
                </c:pt>
                <c:pt idx="13">
                  <c:v>3.3887499999999999</c:v>
                </c:pt>
                <c:pt idx="14">
                  <c:v>3.4219999999999997</c:v>
                </c:pt>
                <c:pt idx="15">
                  <c:v>3.6030000000000002</c:v>
                </c:pt>
                <c:pt idx="16">
                  <c:v>3.5548000000000002</c:v>
                </c:pt>
                <c:pt idx="17">
                  <c:v>3.5710000000000002</c:v>
                </c:pt>
                <c:pt idx="18">
                  <c:v>3.597</c:v>
                </c:pt>
                <c:pt idx="19">
                  <c:v>3.8397500000000004</c:v>
                </c:pt>
                <c:pt idx="20">
                  <c:v>3.8360000000000003</c:v>
                </c:pt>
                <c:pt idx="21">
                  <c:v>3.6127999999999996</c:v>
                </c:pt>
                <c:pt idx="22">
                  <c:v>3.3180000000000001</c:v>
                </c:pt>
                <c:pt idx="23">
                  <c:v>3.1339999999999999</c:v>
                </c:pt>
                <c:pt idx="24">
                  <c:v>3.0754000000000001</c:v>
                </c:pt>
                <c:pt idx="25">
                  <c:v>3.2114999999999996</c:v>
                </c:pt>
                <c:pt idx="26">
                  <c:v>3.4255</c:v>
                </c:pt>
                <c:pt idx="27">
                  <c:v>3.6113999999999997</c:v>
                </c:pt>
                <c:pt idx="28">
                  <c:v>3.6030000000000002</c:v>
                </c:pt>
                <c:pt idx="29">
                  <c:v>3.4544999999999999</c:v>
                </c:pt>
                <c:pt idx="30">
                  <c:v>3.4838</c:v>
                </c:pt>
                <c:pt idx="31">
                  <c:v>3.3892500000000001</c:v>
                </c:pt>
                <c:pt idx="32">
                  <c:v>3.2138</c:v>
                </c:pt>
                <c:pt idx="33">
                  <c:v>3.137</c:v>
                </c:pt>
                <c:pt idx="34">
                  <c:v>3.0527499999999996</c:v>
                </c:pt>
                <c:pt idx="35">
                  <c:v>3.0175999999999998</c:v>
                </c:pt>
                <c:pt idx="36">
                  <c:v>3.0754999999999999</c:v>
                </c:pt>
                <c:pt idx="37">
                  <c:v>3.1207499999999997</c:v>
                </c:pt>
                <c:pt idx="38">
                  <c:v>3.0964</c:v>
                </c:pt>
                <c:pt idx="39">
                  <c:v>3.1712500000000001</c:v>
                </c:pt>
                <c:pt idx="40">
                  <c:v>3.15</c:v>
                </c:pt>
                <c:pt idx="41">
                  <c:v>3.1501999999999999</c:v>
                </c:pt>
                <c:pt idx="42">
                  <c:v>3.1247500000000001</c:v>
                </c:pt>
                <c:pt idx="43">
                  <c:v>3.1324999999999998</c:v>
                </c:pt>
                <c:pt idx="44">
                  <c:v>3.1656</c:v>
                </c:pt>
                <c:pt idx="45">
                  <c:v>3.0597500000000002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F-4B31-BE32-76065CFAF3A7}"/>
            </c:ext>
          </c:extLst>
        </c:ser>
        <c:ser>
          <c:idx val="1"/>
          <c:order val="1"/>
          <c:tx>
            <c:strRef>
              <c:f>'11'!$F$35</c:f>
              <c:strCache>
                <c:ptCount val="1"/>
                <c:pt idx="0">
                  <c:v>annual average gasoline</c:v>
                </c:pt>
              </c:strCache>
            </c:strRef>
          </c:tx>
          <c:spPr>
            <a:ln w="25400" cap="rnd">
              <a:solidFill>
                <a:schemeClr val="tx1">
                  <a:alpha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'11'!$F$36:$F$95</c:f>
              <c:numCache>
                <c:formatCode>0.000</c:formatCode>
                <c:ptCount val="60"/>
                <c:pt idx="1">
                  <c:v>3.9566166666666667</c:v>
                </c:pt>
                <c:pt idx="2">
                  <c:v>3.9566166666666667</c:v>
                </c:pt>
                <c:pt idx="3">
                  <c:v>3.9566166666666667</c:v>
                </c:pt>
                <c:pt idx="4">
                  <c:v>3.9566166666666667</c:v>
                </c:pt>
                <c:pt idx="5">
                  <c:v>3.9566166666666667</c:v>
                </c:pt>
                <c:pt idx="6">
                  <c:v>3.9566166666666667</c:v>
                </c:pt>
                <c:pt idx="7">
                  <c:v>3.9566166666666667</c:v>
                </c:pt>
                <c:pt idx="8">
                  <c:v>3.9566166666666667</c:v>
                </c:pt>
                <c:pt idx="9">
                  <c:v>3.9566166666666667</c:v>
                </c:pt>
                <c:pt idx="10">
                  <c:v>3.9566166666666667</c:v>
                </c:pt>
                <c:pt idx="13">
                  <c:v>3.5180249999999997</c:v>
                </c:pt>
                <c:pt idx="14">
                  <c:v>3.5180249999999997</c:v>
                </c:pt>
                <c:pt idx="15">
                  <c:v>3.5180249999999997</c:v>
                </c:pt>
                <c:pt idx="16">
                  <c:v>3.5180249999999997</c:v>
                </c:pt>
                <c:pt idx="17">
                  <c:v>3.5180249999999997</c:v>
                </c:pt>
                <c:pt idx="18">
                  <c:v>3.5180249999999997</c:v>
                </c:pt>
                <c:pt idx="19">
                  <c:v>3.5180249999999997</c:v>
                </c:pt>
                <c:pt idx="20">
                  <c:v>3.5180249999999997</c:v>
                </c:pt>
                <c:pt idx="21">
                  <c:v>3.5180249999999997</c:v>
                </c:pt>
                <c:pt idx="22">
                  <c:v>3.5180249999999997</c:v>
                </c:pt>
                <c:pt idx="25">
                  <c:v>3.3062916666666666</c:v>
                </c:pt>
                <c:pt idx="26">
                  <c:v>3.3062916666666666</c:v>
                </c:pt>
                <c:pt idx="27">
                  <c:v>3.3062916666666666</c:v>
                </c:pt>
                <c:pt idx="28">
                  <c:v>3.3062916666666666</c:v>
                </c:pt>
                <c:pt idx="29">
                  <c:v>3.3062916666666666</c:v>
                </c:pt>
                <c:pt idx="30">
                  <c:v>3.3062916666666666</c:v>
                </c:pt>
                <c:pt idx="31">
                  <c:v>3.3062916666666666</c:v>
                </c:pt>
                <c:pt idx="32">
                  <c:v>3.3062916666666666</c:v>
                </c:pt>
                <c:pt idx="33">
                  <c:v>3.3062916666666666</c:v>
                </c:pt>
                <c:pt idx="34">
                  <c:v>3.3062916666666666</c:v>
                </c:pt>
                <c:pt idx="37">
                  <c:v>3.1028747500000002</c:v>
                </c:pt>
                <c:pt idx="38">
                  <c:v>3.1028747500000002</c:v>
                </c:pt>
                <c:pt idx="39">
                  <c:v>3.1028747500000002</c:v>
                </c:pt>
                <c:pt idx="40">
                  <c:v>3.1028747500000002</c:v>
                </c:pt>
                <c:pt idx="41">
                  <c:v>3.1028747500000002</c:v>
                </c:pt>
                <c:pt idx="42">
                  <c:v>3.1028747500000002</c:v>
                </c:pt>
                <c:pt idx="43">
                  <c:v>3.1028747500000002</c:v>
                </c:pt>
                <c:pt idx="44">
                  <c:v>3.1028747500000002</c:v>
                </c:pt>
                <c:pt idx="45">
                  <c:v>3.1028747500000002</c:v>
                </c:pt>
                <c:pt idx="46">
                  <c:v>3.1028747500000002</c:v>
                </c:pt>
                <c:pt idx="49">
                  <c:v>2.97978275</c:v>
                </c:pt>
                <c:pt idx="50">
                  <c:v>2.97978275</c:v>
                </c:pt>
                <c:pt idx="51">
                  <c:v>2.97978275</c:v>
                </c:pt>
                <c:pt idx="52">
                  <c:v>2.97978275</c:v>
                </c:pt>
                <c:pt idx="53">
                  <c:v>2.97978275</c:v>
                </c:pt>
                <c:pt idx="54">
                  <c:v>2.97978275</c:v>
                </c:pt>
                <c:pt idx="55">
                  <c:v>2.97978275</c:v>
                </c:pt>
                <c:pt idx="56">
                  <c:v>2.97978275</c:v>
                </c:pt>
                <c:pt idx="57">
                  <c:v>2.97978275</c:v>
                </c:pt>
                <c:pt idx="58">
                  <c:v>2.97978275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F-4B31-BE32-76065CFAF3A7}"/>
            </c:ext>
          </c:extLst>
        </c:ser>
        <c:ser>
          <c:idx val="3"/>
          <c:order val="2"/>
          <c:tx>
            <c:strRef>
              <c:f>'11'!$I$35</c:f>
              <c:strCache>
                <c:ptCount val="1"/>
                <c:pt idx="0">
                  <c:v>monthly Brent crude oil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'11'!$I$36:$I$95</c:f>
              <c:numCache>
                <c:formatCode>0.000</c:formatCode>
                <c:ptCount val="60"/>
                <c:pt idx="0">
                  <c:v>2.0597619047619049</c:v>
                </c:pt>
                <c:pt idx="1">
                  <c:v>2.3126190476190476</c:v>
                </c:pt>
                <c:pt idx="2">
                  <c:v>2.7916666666666665</c:v>
                </c:pt>
                <c:pt idx="3">
                  <c:v>2.4899999999999998</c:v>
                </c:pt>
                <c:pt idx="4">
                  <c:v>2.6985714285714288</c:v>
                </c:pt>
                <c:pt idx="5">
                  <c:v>2.9216666666666664</c:v>
                </c:pt>
                <c:pt idx="6">
                  <c:v>2.665</c:v>
                </c:pt>
                <c:pt idx="7">
                  <c:v>2.3916666666666666</c:v>
                </c:pt>
                <c:pt idx="8">
                  <c:v>2.1371428571428575</c:v>
                </c:pt>
                <c:pt idx="9">
                  <c:v>2.222142857142857</c:v>
                </c:pt>
                <c:pt idx="10">
                  <c:v>2.1766666666666667</c:v>
                </c:pt>
                <c:pt idx="11">
                  <c:v>1.9266666666666667</c:v>
                </c:pt>
                <c:pt idx="12">
                  <c:v>1.9642857142857142</c:v>
                </c:pt>
                <c:pt idx="13">
                  <c:v>1.9664285714285714</c:v>
                </c:pt>
                <c:pt idx="14">
                  <c:v>1.8673809523809526</c:v>
                </c:pt>
                <c:pt idx="15">
                  <c:v>2.0152380952380953</c:v>
                </c:pt>
                <c:pt idx="16">
                  <c:v>1.7969047619047618</c:v>
                </c:pt>
                <c:pt idx="17">
                  <c:v>1.7819047619047619</c:v>
                </c:pt>
                <c:pt idx="18">
                  <c:v>1.9073809523809524</c:v>
                </c:pt>
                <c:pt idx="19">
                  <c:v>2.0511904761904765</c:v>
                </c:pt>
                <c:pt idx="20">
                  <c:v>2.2314285714285713</c:v>
                </c:pt>
                <c:pt idx="21">
                  <c:v>2.157142857142857</c:v>
                </c:pt>
                <c:pt idx="22">
                  <c:v>1.9747619047619047</c:v>
                </c:pt>
                <c:pt idx="23">
                  <c:v>1.8483333333333332</c:v>
                </c:pt>
                <c:pt idx="24">
                  <c:v>1.9076190476190478</c:v>
                </c:pt>
                <c:pt idx="25">
                  <c:v>1.9876190476190476</c:v>
                </c:pt>
                <c:pt idx="26">
                  <c:v>2.0335714285714284</c:v>
                </c:pt>
                <c:pt idx="27">
                  <c:v>2.1414285714285715</c:v>
                </c:pt>
                <c:pt idx="28">
                  <c:v>1.9464285714285714</c:v>
                </c:pt>
                <c:pt idx="29">
                  <c:v>1.9583333333333333</c:v>
                </c:pt>
                <c:pt idx="30">
                  <c:v>2.0273809523809527</c:v>
                </c:pt>
                <c:pt idx="31">
                  <c:v>1.9133333333333333</c:v>
                </c:pt>
                <c:pt idx="32">
                  <c:v>1.7623809523809524</c:v>
                </c:pt>
                <c:pt idx="33">
                  <c:v>1.8007142857142857</c:v>
                </c:pt>
                <c:pt idx="34">
                  <c:v>1.7702380952380952</c:v>
                </c:pt>
                <c:pt idx="35">
                  <c:v>1.7585714285714285</c:v>
                </c:pt>
                <c:pt idx="36">
                  <c:v>1.8873809523809524</c:v>
                </c:pt>
                <c:pt idx="37">
                  <c:v>1.7961904761904761</c:v>
                </c:pt>
                <c:pt idx="38">
                  <c:v>1.7316666666666667</c:v>
                </c:pt>
                <c:pt idx="39">
                  <c:v>1.6221428571428571</c:v>
                </c:pt>
                <c:pt idx="40">
                  <c:v>1.5345238095238096</c:v>
                </c:pt>
                <c:pt idx="41">
                  <c:v>1.700952380952381</c:v>
                </c:pt>
                <c:pt idx="42">
                  <c:v>1.6914285714285715</c:v>
                </c:pt>
                <c:pt idx="43">
                  <c:v>1.615952380952381</c:v>
                </c:pt>
                <c:pt idx="44">
                  <c:v>1.6188095238095237</c:v>
                </c:pt>
                <c:pt idx="45">
                  <c:v>1.5366666666666668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F-4B31-BE32-76065CFAF3A7}"/>
            </c:ext>
          </c:extLst>
        </c:ser>
        <c:ser>
          <c:idx val="5"/>
          <c:order val="3"/>
          <c:tx>
            <c:strRef>
              <c:f>'11'!$K$35</c:f>
              <c:strCache>
                <c:ptCount val="1"/>
                <c:pt idx="0">
                  <c:v>annual average Brent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7"/>
            <c:marker>
              <c:symbol val="none"/>
            </c:marker>
            <c:bubble3D val="0"/>
            <c:spPr>
              <a:ln w="2540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3F-4B31-BE32-76065CFAF3A7}"/>
              </c:ext>
            </c:extLst>
          </c:dPt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'11'!$K$36:$K$95</c:f>
              <c:numCache>
                <c:formatCode>0.000</c:formatCode>
                <c:ptCount val="60"/>
                <c:pt idx="1">
                  <c:v>2.3994642857142856</c:v>
                </c:pt>
                <c:pt idx="2">
                  <c:v>2.3994642857142856</c:v>
                </c:pt>
                <c:pt idx="3">
                  <c:v>2.3994642857142856</c:v>
                </c:pt>
                <c:pt idx="4">
                  <c:v>2.3994642857142856</c:v>
                </c:pt>
                <c:pt idx="5">
                  <c:v>2.3994642857142856</c:v>
                </c:pt>
                <c:pt idx="6">
                  <c:v>2.3994642857142856</c:v>
                </c:pt>
                <c:pt idx="7">
                  <c:v>2.3994642857142856</c:v>
                </c:pt>
                <c:pt idx="8">
                  <c:v>2.3994642857142856</c:v>
                </c:pt>
                <c:pt idx="9">
                  <c:v>2.3994642857142856</c:v>
                </c:pt>
                <c:pt idx="10">
                  <c:v>2.3994642857142856</c:v>
                </c:pt>
                <c:pt idx="13">
                  <c:v>1.9635317460317461</c:v>
                </c:pt>
                <c:pt idx="14">
                  <c:v>1.9635317460317461</c:v>
                </c:pt>
                <c:pt idx="15">
                  <c:v>1.9635317460317461</c:v>
                </c:pt>
                <c:pt idx="16">
                  <c:v>1.9635317460317461</c:v>
                </c:pt>
                <c:pt idx="17">
                  <c:v>1.9635317460317461</c:v>
                </c:pt>
                <c:pt idx="18">
                  <c:v>1.9635317460317461</c:v>
                </c:pt>
                <c:pt idx="19">
                  <c:v>1.9635317460317461</c:v>
                </c:pt>
                <c:pt idx="20">
                  <c:v>1.9635317460317461</c:v>
                </c:pt>
                <c:pt idx="21">
                  <c:v>1.9635317460317461</c:v>
                </c:pt>
                <c:pt idx="22">
                  <c:v>1.9635317460317461</c:v>
                </c:pt>
                <c:pt idx="25">
                  <c:v>1.9173015873015873</c:v>
                </c:pt>
                <c:pt idx="26">
                  <c:v>1.9173015873015873</c:v>
                </c:pt>
                <c:pt idx="27">
                  <c:v>1.9173015873015873</c:v>
                </c:pt>
                <c:pt idx="28">
                  <c:v>1.9173015873015873</c:v>
                </c:pt>
                <c:pt idx="29">
                  <c:v>1.9173015873015873</c:v>
                </c:pt>
                <c:pt idx="30">
                  <c:v>1.9173015873015873</c:v>
                </c:pt>
                <c:pt idx="31">
                  <c:v>1.9173015873015873</c:v>
                </c:pt>
                <c:pt idx="32">
                  <c:v>1.9173015873015873</c:v>
                </c:pt>
                <c:pt idx="33">
                  <c:v>1.9173015873015873</c:v>
                </c:pt>
                <c:pt idx="34">
                  <c:v>1.9173015873015873</c:v>
                </c:pt>
                <c:pt idx="37">
                  <c:v>1.6386904761904761</c:v>
                </c:pt>
                <c:pt idx="38">
                  <c:v>1.6386904761904761</c:v>
                </c:pt>
                <c:pt idx="39">
                  <c:v>1.6386904761904761</c:v>
                </c:pt>
                <c:pt idx="40">
                  <c:v>1.6386904761904761</c:v>
                </c:pt>
                <c:pt idx="41">
                  <c:v>1.6386904761904761</c:v>
                </c:pt>
                <c:pt idx="42">
                  <c:v>1.6386904761904761</c:v>
                </c:pt>
                <c:pt idx="43">
                  <c:v>1.6386904761904761</c:v>
                </c:pt>
                <c:pt idx="44">
                  <c:v>1.6386904761904761</c:v>
                </c:pt>
                <c:pt idx="45">
                  <c:v>1.6386904761904761</c:v>
                </c:pt>
                <c:pt idx="46">
                  <c:v>1.6386904761904761</c:v>
                </c:pt>
                <c:pt idx="49">
                  <c:v>1.3075396825396828</c:v>
                </c:pt>
                <c:pt idx="50">
                  <c:v>1.3075396825396828</c:v>
                </c:pt>
                <c:pt idx="51">
                  <c:v>1.3075396825396828</c:v>
                </c:pt>
                <c:pt idx="52">
                  <c:v>1.3075396825396828</c:v>
                </c:pt>
                <c:pt idx="53">
                  <c:v>1.3075396825396828</c:v>
                </c:pt>
                <c:pt idx="54">
                  <c:v>1.3075396825396828</c:v>
                </c:pt>
                <c:pt idx="55">
                  <c:v>1.3075396825396828</c:v>
                </c:pt>
                <c:pt idx="56">
                  <c:v>1.3075396825396828</c:v>
                </c:pt>
                <c:pt idx="57">
                  <c:v>1.3075396825396828</c:v>
                </c:pt>
                <c:pt idx="58">
                  <c:v>1.3075396825396828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3F-4B31-BE32-76065CFAF3A7}"/>
            </c:ext>
          </c:extLst>
        </c:ser>
        <c:ser>
          <c:idx val="4"/>
          <c:order val="4"/>
          <c:tx>
            <c:strRef>
              <c:f>'11'!$J$35</c:f>
              <c:strCache>
                <c:ptCount val="1"/>
                <c:pt idx="0">
                  <c:v>Brent 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'11'!$J$36:$J$95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1.5366666666666668</c:v>
                </c:pt>
                <c:pt idx="46">
                  <c:v>1.5</c:v>
                </c:pt>
                <c:pt idx="47">
                  <c:v>1.4285714285714286</c:v>
                </c:pt>
                <c:pt idx="48">
                  <c:v>1.3333333333333333</c:v>
                </c:pt>
                <c:pt idx="49">
                  <c:v>1.2857142857142858</c:v>
                </c:pt>
                <c:pt idx="50">
                  <c:v>1.2619047619047619</c:v>
                </c:pt>
                <c:pt idx="51">
                  <c:v>1.2619047619047619</c:v>
                </c:pt>
                <c:pt idx="52">
                  <c:v>1.2857142857142858</c:v>
                </c:pt>
                <c:pt idx="53">
                  <c:v>1.3095238095238095</c:v>
                </c:pt>
                <c:pt idx="54">
                  <c:v>1.3095238095238095</c:v>
                </c:pt>
                <c:pt idx="55">
                  <c:v>1.3095238095238095</c:v>
                </c:pt>
                <c:pt idx="56">
                  <c:v>1.3333333333333333</c:v>
                </c:pt>
                <c:pt idx="57">
                  <c:v>1.3333333333333333</c:v>
                </c:pt>
                <c:pt idx="58">
                  <c:v>1.3333333333333333</c:v>
                </c:pt>
                <c:pt idx="59">
                  <c:v>1.3333333333333333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3F-4B31-BE32-76065CFAF3A7}"/>
            </c:ext>
          </c:extLst>
        </c:ser>
        <c:ser>
          <c:idx val="2"/>
          <c:order val="5"/>
          <c:tx>
            <c:strRef>
              <c:f>'11'!$E$35</c:f>
              <c:strCache>
                <c:ptCount val="1"/>
                <c:pt idx="0">
                  <c:v>gasoline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'11'!$E$36:$E$95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3.0597500000000002</c:v>
                </c:pt>
                <c:pt idx="46">
                  <c:v>3.0214650000000001</c:v>
                </c:pt>
                <c:pt idx="47">
                  <c:v>2.966332</c:v>
                </c:pt>
                <c:pt idx="48">
                  <c:v>2.8884150000000002</c:v>
                </c:pt>
                <c:pt idx="49">
                  <c:v>2.8400779999999997</c:v>
                </c:pt>
                <c:pt idx="50">
                  <c:v>2.9011399999999998</c:v>
                </c:pt>
                <c:pt idx="51">
                  <c:v>2.9654370000000001</c:v>
                </c:pt>
                <c:pt idx="52">
                  <c:v>3.0403009999999999</c:v>
                </c:pt>
                <c:pt idx="53">
                  <c:v>3.1052530000000003</c:v>
                </c:pt>
                <c:pt idx="54">
                  <c:v>3.099154</c:v>
                </c:pt>
                <c:pt idx="55">
                  <c:v>3.1145420000000001</c:v>
                </c:pt>
                <c:pt idx="56">
                  <c:v>3.0617480000000001</c:v>
                </c:pt>
                <c:pt idx="57">
                  <c:v>2.998043</c:v>
                </c:pt>
                <c:pt idx="58">
                  <c:v>2.8986360000000002</c:v>
                </c:pt>
                <c:pt idx="59">
                  <c:v>2.844646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3F-4B31-BE32-76065CFAF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29728"/>
        <c:axId val="-982734624"/>
      </c:lineChart>
      <c:catAx>
        <c:axId val="-98272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46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4624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2972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20214051746294137"/>
          <c:y val="0.21835754382124373"/>
          <c:w val="0.77548789934643947"/>
          <c:h val="0.16305474332713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79104695246426"/>
          <c:y val="0.17344519435070616"/>
          <c:w val="0.7986071011956839"/>
          <c:h val="0.6621578552680914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'12'!$C$26</c:f>
              <c:strCache>
                <c:ptCount val="1"/>
                <c:pt idx="0">
                  <c:v>Brent 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'12'!$J$26:$M$26</c:f>
              <c:numCache>
                <c:formatCode>0.00</c:formatCode>
                <c:ptCount val="4"/>
                <c:pt idx="0">
                  <c:v>-0.44128595552380978</c:v>
                </c:pt>
                <c:pt idx="1">
                  <c:v>-4.3939905571428461E-2</c:v>
                </c:pt>
                <c:pt idx="2">
                  <c:v>-0.28098734311904727</c:v>
                </c:pt>
                <c:pt idx="3">
                  <c:v>-0.32946532014285745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4-425B-843E-BA549FECF161}"/>
            </c:ext>
          </c:extLst>
        </c:ser>
        <c:ser>
          <c:idx val="2"/>
          <c:order val="1"/>
          <c:tx>
            <c:strRef>
              <c:f>'12'!$C$27</c:f>
              <c:strCache>
                <c:ptCount val="1"/>
                <c:pt idx="0">
                  <c:v>wholesale margin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'12'!$J$27:$M$27</c:f>
              <c:numCache>
                <c:formatCode>0.00</c:formatCode>
                <c:ptCount val="4"/>
                <c:pt idx="0">
                  <c:v>-0.30937007887619017</c:v>
                </c:pt>
                <c:pt idx="1">
                  <c:v>-0.35333137882857146</c:v>
                </c:pt>
                <c:pt idx="2">
                  <c:v>0.16932740731904716</c:v>
                </c:pt>
                <c:pt idx="3">
                  <c:v>0.15386002104285712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4-425B-843E-BA549FECF161}"/>
            </c:ext>
          </c:extLst>
        </c:ser>
        <c:ser>
          <c:idx val="4"/>
          <c:order val="2"/>
          <c:tx>
            <c:strRef>
              <c:f>'12'!$C$28</c:f>
              <c:strCache>
                <c:ptCount val="1"/>
                <c:pt idx="0">
                  <c:v>retail margin</c:v>
                </c:pt>
              </c:strCache>
            </c:strRef>
          </c:tx>
          <c:spPr>
            <a:solidFill>
              <a:schemeClr val="accent3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'12'!$J$28:$M$28</c:f>
              <c:numCache>
                <c:formatCode>0.00</c:formatCode>
                <c:ptCount val="4"/>
                <c:pt idx="0">
                  <c:v>-2.3607607000001085E-2</c:v>
                </c:pt>
                <c:pt idx="1">
                  <c:v>-5.9703660799999447E-2</c:v>
                </c:pt>
                <c:pt idx="2">
                  <c:v>9.7006102999999122E-3</c:v>
                </c:pt>
                <c:pt idx="3">
                  <c:v>1.9968768900000544E-2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54-425B-843E-BA549FEC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42240"/>
        <c:axId val="-982738976"/>
      </c:barChart>
      <c:lineChart>
        <c:grouping val="standard"/>
        <c:varyColors val="0"/>
        <c:ser>
          <c:idx val="0"/>
          <c:order val="3"/>
          <c:tx>
            <c:v>net change</c:v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2"/>
              <c:layout>
                <c:manualLayout>
                  <c:x val="-8.5919111825172867E-2"/>
                  <c:y val="3.9861068943472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B3-495A-9851-01BFBFDB6EB2}"/>
                </c:ext>
              </c:extLst>
            </c:dLbl>
            <c:dLbl>
              <c:idx val="3"/>
              <c:layout>
                <c:manualLayout>
                  <c:x val="-9.034007431516744E-2"/>
                  <c:y val="3.6459991755712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29-485B-BB5D-BA8D06DAA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'12'!$J$31:$M$31</c:f>
              <c:numCache>
                <c:formatCode>0.00</c:formatCode>
                <c:ptCount val="4"/>
                <c:pt idx="0">
                  <c:v>-0.77426364140000103</c:v>
                </c:pt>
                <c:pt idx="1">
                  <c:v>-0.45697494519999937</c:v>
                </c:pt>
                <c:pt idx="2">
                  <c:v>-0.1019593255000002</c:v>
                </c:pt>
                <c:pt idx="3">
                  <c:v>-0.15563653019999979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54-425B-843E-BA549FEC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2240"/>
        <c:axId val="-982738976"/>
      </c:lineChart>
      <c:scatterChart>
        <c:scatterStyle val="lineMarker"/>
        <c:varyColors val="0"/>
        <c:ser>
          <c:idx val="3"/>
          <c:order val="4"/>
          <c:tx>
            <c:strRef>
              <c:f>'12'!$C$99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'12'!$B$100:$B$101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'12'!$C$100:$C$101</c:f>
              <c:numCache>
                <c:formatCode>0.00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854-425B-843E-BA549FEC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37344"/>
        <c:axId val="-982734080"/>
      </c:scatterChart>
      <c:catAx>
        <c:axId val="-98274224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8976"/>
        <c:crosses val="autoZero"/>
        <c:auto val="1"/>
        <c:lblAlgn val="ctr"/>
        <c:lblOffset val="100"/>
        <c:tickLblSkip val="1"/>
        <c:noMultiLvlLbl val="0"/>
      </c:catAx>
      <c:valAx>
        <c:axId val="-982738976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2240"/>
        <c:crosses val="autoZero"/>
        <c:crossBetween val="between"/>
        <c:majorUnit val="0.25"/>
      </c:valAx>
      <c:valAx>
        <c:axId val="-982734080"/>
        <c:scaling>
          <c:orientation val="minMax"/>
          <c:max val="0.5"/>
          <c:min val="-0.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37344"/>
        <c:crosses val="max"/>
        <c:crossBetween val="midCat"/>
      </c:valAx>
      <c:valAx>
        <c:axId val="-98273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9480898221056"/>
          <c:y val="0.17099206349206353"/>
          <c:w val="0.78468248760571591"/>
          <c:h val="0.66949100112485938"/>
        </c:manualLayout>
      </c:layout>
      <c:lineChart>
        <c:grouping val="standard"/>
        <c:varyColors val="0"/>
        <c:ser>
          <c:idx val="0"/>
          <c:order val="0"/>
          <c:tx>
            <c:strRef>
              <c:f>'12'!$D$35</c:f>
              <c:strCache>
                <c:ptCount val="1"/>
                <c:pt idx="0">
                  <c:v>monthly retail diesel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'12'!$D$36:$D$95</c:f>
              <c:numCache>
                <c:formatCode>0.000</c:formatCode>
                <c:ptCount val="60"/>
                <c:pt idx="0">
                  <c:v>3.7242000000000002</c:v>
                </c:pt>
                <c:pt idx="1">
                  <c:v>4.0322500000000003</c:v>
                </c:pt>
                <c:pt idx="2">
                  <c:v>5.1044999999999998</c:v>
                </c:pt>
                <c:pt idx="3">
                  <c:v>5.1194999999999995</c:v>
                </c:pt>
                <c:pt idx="4">
                  <c:v>5.5710000000000006</c:v>
                </c:pt>
                <c:pt idx="5">
                  <c:v>5.7534999999999998</c:v>
                </c:pt>
                <c:pt idx="6">
                  <c:v>5.4857500000000003</c:v>
                </c:pt>
                <c:pt idx="7">
                  <c:v>5.0132000000000003</c:v>
                </c:pt>
                <c:pt idx="8">
                  <c:v>4.9924999999999997</c:v>
                </c:pt>
                <c:pt idx="9">
                  <c:v>5.2114000000000003</c:v>
                </c:pt>
                <c:pt idx="10">
                  <c:v>5.2549999999999999</c:v>
                </c:pt>
                <c:pt idx="11">
                  <c:v>4.7134999999999998</c:v>
                </c:pt>
                <c:pt idx="12">
                  <c:v>4.5763999999999996</c:v>
                </c:pt>
                <c:pt idx="13">
                  <c:v>4.4132499999999997</c:v>
                </c:pt>
                <c:pt idx="14">
                  <c:v>4.2104999999999997</c:v>
                </c:pt>
                <c:pt idx="15">
                  <c:v>4.0990000000000002</c:v>
                </c:pt>
                <c:pt idx="16">
                  <c:v>3.915</c:v>
                </c:pt>
                <c:pt idx="17">
                  <c:v>3.8017500000000002</c:v>
                </c:pt>
                <c:pt idx="18">
                  <c:v>3.8822000000000001</c:v>
                </c:pt>
                <c:pt idx="19">
                  <c:v>4.3702499999999995</c:v>
                </c:pt>
                <c:pt idx="20">
                  <c:v>4.5627499999999994</c:v>
                </c:pt>
                <c:pt idx="21">
                  <c:v>4.5068000000000001</c:v>
                </c:pt>
                <c:pt idx="22">
                  <c:v>4.2537500000000001</c:v>
                </c:pt>
                <c:pt idx="23">
                  <c:v>3.9717500000000001</c:v>
                </c:pt>
                <c:pt idx="24">
                  <c:v>3.8544</c:v>
                </c:pt>
                <c:pt idx="25">
                  <c:v>4.0437500000000002</c:v>
                </c:pt>
                <c:pt idx="26">
                  <c:v>4.0220000000000002</c:v>
                </c:pt>
                <c:pt idx="27">
                  <c:v>4.0022000000000002</c:v>
                </c:pt>
                <c:pt idx="28">
                  <c:v>3.8222500000000004</c:v>
                </c:pt>
                <c:pt idx="29">
                  <c:v>3.722</c:v>
                </c:pt>
                <c:pt idx="30">
                  <c:v>3.8102</c:v>
                </c:pt>
                <c:pt idx="31">
                  <c:v>3.6995</c:v>
                </c:pt>
                <c:pt idx="32">
                  <c:v>3.5577999999999999</c:v>
                </c:pt>
                <c:pt idx="33">
                  <c:v>3.5852499999999998</c:v>
                </c:pt>
                <c:pt idx="34">
                  <c:v>3.5217499999999999</c:v>
                </c:pt>
                <c:pt idx="35">
                  <c:v>3.4942000000000002</c:v>
                </c:pt>
                <c:pt idx="36">
                  <c:v>3.6342500000000002</c:v>
                </c:pt>
                <c:pt idx="37">
                  <c:v>3.6747500000000004</c:v>
                </c:pt>
                <c:pt idx="38">
                  <c:v>3.585</c:v>
                </c:pt>
                <c:pt idx="39">
                  <c:v>3.5664999999999996</c:v>
                </c:pt>
                <c:pt idx="40">
                  <c:v>3.4989999999999997</c:v>
                </c:pt>
                <c:pt idx="41">
                  <c:v>3.5989999999999998</c:v>
                </c:pt>
                <c:pt idx="42">
                  <c:v>3.7785000000000002</c:v>
                </c:pt>
                <c:pt idx="43">
                  <c:v>3.7437499999999999</c:v>
                </c:pt>
                <c:pt idx="44">
                  <c:v>3.7483999999999997</c:v>
                </c:pt>
                <c:pt idx="45">
                  <c:v>3.6785000000000001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E-4290-89EB-CB86C7B2DEB0}"/>
            </c:ext>
          </c:extLst>
        </c:ser>
        <c:ser>
          <c:idx val="1"/>
          <c:order val="1"/>
          <c:tx>
            <c:strRef>
              <c:f>'12'!$F$35</c:f>
              <c:strCache>
                <c:ptCount val="1"/>
                <c:pt idx="0">
                  <c:v>annual average diesel</c:v>
                </c:pt>
              </c:strCache>
            </c:strRef>
          </c:tx>
          <c:spPr>
            <a:ln w="25400" cap="rnd">
              <a:solidFill>
                <a:schemeClr val="tx1">
                  <a:alpha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'12'!$F$36:$F$95</c:f>
              <c:numCache>
                <c:formatCode>0.000</c:formatCode>
                <c:ptCount val="60"/>
                <c:pt idx="1">
                  <c:v>4.9980249999999993</c:v>
                </c:pt>
                <c:pt idx="2">
                  <c:v>4.9980249999999993</c:v>
                </c:pt>
                <c:pt idx="3">
                  <c:v>4.9980249999999993</c:v>
                </c:pt>
                <c:pt idx="4">
                  <c:v>4.9980249999999993</c:v>
                </c:pt>
                <c:pt idx="5">
                  <c:v>4.9980249999999993</c:v>
                </c:pt>
                <c:pt idx="6">
                  <c:v>4.9980249999999993</c:v>
                </c:pt>
                <c:pt idx="7">
                  <c:v>4.9980249999999993</c:v>
                </c:pt>
                <c:pt idx="8">
                  <c:v>4.9980249999999993</c:v>
                </c:pt>
                <c:pt idx="9">
                  <c:v>4.9980249999999993</c:v>
                </c:pt>
                <c:pt idx="10">
                  <c:v>4.9980249999999993</c:v>
                </c:pt>
                <c:pt idx="13">
                  <c:v>4.2136166666666668</c:v>
                </c:pt>
                <c:pt idx="14">
                  <c:v>4.2136166666666668</c:v>
                </c:pt>
                <c:pt idx="15">
                  <c:v>4.2136166666666668</c:v>
                </c:pt>
                <c:pt idx="16">
                  <c:v>4.2136166666666668</c:v>
                </c:pt>
                <c:pt idx="17">
                  <c:v>4.2136166666666668</c:v>
                </c:pt>
                <c:pt idx="18">
                  <c:v>4.2136166666666668</c:v>
                </c:pt>
                <c:pt idx="19">
                  <c:v>4.2136166666666668</c:v>
                </c:pt>
                <c:pt idx="20">
                  <c:v>4.2136166666666668</c:v>
                </c:pt>
                <c:pt idx="21">
                  <c:v>4.2136166666666668</c:v>
                </c:pt>
                <c:pt idx="22">
                  <c:v>4.2136166666666668</c:v>
                </c:pt>
                <c:pt idx="25">
                  <c:v>3.7612749999999999</c:v>
                </c:pt>
                <c:pt idx="26">
                  <c:v>3.7612749999999999</c:v>
                </c:pt>
                <c:pt idx="27">
                  <c:v>3.7612749999999999</c:v>
                </c:pt>
                <c:pt idx="28">
                  <c:v>3.7612749999999999</c:v>
                </c:pt>
                <c:pt idx="29">
                  <c:v>3.7612749999999999</c:v>
                </c:pt>
                <c:pt idx="30">
                  <c:v>3.7612749999999999</c:v>
                </c:pt>
                <c:pt idx="31">
                  <c:v>3.7612749999999999</c:v>
                </c:pt>
                <c:pt idx="32">
                  <c:v>3.7612749999999999</c:v>
                </c:pt>
                <c:pt idx="33">
                  <c:v>3.7612749999999999</c:v>
                </c:pt>
                <c:pt idx="34">
                  <c:v>3.7612749999999999</c:v>
                </c:pt>
                <c:pt idx="37">
                  <c:v>3.6591871666666669</c:v>
                </c:pt>
                <c:pt idx="38">
                  <c:v>3.6591871666666669</c:v>
                </c:pt>
                <c:pt idx="39">
                  <c:v>3.6591871666666669</c:v>
                </c:pt>
                <c:pt idx="40">
                  <c:v>3.6591871666666669</c:v>
                </c:pt>
                <c:pt idx="41">
                  <c:v>3.6591871666666669</c:v>
                </c:pt>
                <c:pt idx="42">
                  <c:v>3.6591871666666669</c:v>
                </c:pt>
                <c:pt idx="43">
                  <c:v>3.6591871666666669</c:v>
                </c:pt>
                <c:pt idx="44">
                  <c:v>3.6591871666666669</c:v>
                </c:pt>
                <c:pt idx="45">
                  <c:v>3.6591871666666669</c:v>
                </c:pt>
                <c:pt idx="46">
                  <c:v>3.6591871666666669</c:v>
                </c:pt>
                <c:pt idx="49">
                  <c:v>3.5025576666666667</c:v>
                </c:pt>
                <c:pt idx="50">
                  <c:v>3.5025576666666667</c:v>
                </c:pt>
                <c:pt idx="51">
                  <c:v>3.5025576666666667</c:v>
                </c:pt>
                <c:pt idx="52">
                  <c:v>3.5025576666666667</c:v>
                </c:pt>
                <c:pt idx="53">
                  <c:v>3.5025576666666667</c:v>
                </c:pt>
                <c:pt idx="54">
                  <c:v>3.5025576666666667</c:v>
                </c:pt>
                <c:pt idx="55">
                  <c:v>3.5025576666666667</c:v>
                </c:pt>
                <c:pt idx="56">
                  <c:v>3.5025576666666667</c:v>
                </c:pt>
                <c:pt idx="57">
                  <c:v>3.5025576666666667</c:v>
                </c:pt>
                <c:pt idx="58">
                  <c:v>3.5025576666666667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E-4290-89EB-CB86C7B2DEB0}"/>
            </c:ext>
          </c:extLst>
        </c:ser>
        <c:ser>
          <c:idx val="3"/>
          <c:order val="2"/>
          <c:tx>
            <c:strRef>
              <c:f>'12'!$I$35</c:f>
              <c:strCache>
                <c:ptCount val="1"/>
                <c:pt idx="0">
                  <c:v>monthly Brent crude oil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'12'!$I$36:$I$95</c:f>
              <c:numCache>
                <c:formatCode>0.000</c:formatCode>
                <c:ptCount val="60"/>
                <c:pt idx="0">
                  <c:v>2.0597619047619049</c:v>
                </c:pt>
                <c:pt idx="1">
                  <c:v>2.3126190476190476</c:v>
                </c:pt>
                <c:pt idx="2">
                  <c:v>2.7916666666666665</c:v>
                </c:pt>
                <c:pt idx="3">
                  <c:v>2.4899999999999998</c:v>
                </c:pt>
                <c:pt idx="4">
                  <c:v>2.6985714285714288</c:v>
                </c:pt>
                <c:pt idx="5">
                  <c:v>2.9216666666666664</c:v>
                </c:pt>
                <c:pt idx="6">
                  <c:v>2.665</c:v>
                </c:pt>
                <c:pt idx="7">
                  <c:v>2.3916666666666666</c:v>
                </c:pt>
                <c:pt idx="8">
                  <c:v>2.1371428571428575</c:v>
                </c:pt>
                <c:pt idx="9">
                  <c:v>2.222142857142857</c:v>
                </c:pt>
                <c:pt idx="10">
                  <c:v>2.1766666666666667</c:v>
                </c:pt>
                <c:pt idx="11">
                  <c:v>1.9266666666666667</c:v>
                </c:pt>
                <c:pt idx="12">
                  <c:v>1.9642857142857142</c:v>
                </c:pt>
                <c:pt idx="13">
                  <c:v>1.9664285714285714</c:v>
                </c:pt>
                <c:pt idx="14">
                  <c:v>1.8673809523809526</c:v>
                </c:pt>
                <c:pt idx="15">
                  <c:v>2.0152380952380953</c:v>
                </c:pt>
                <c:pt idx="16">
                  <c:v>1.7969047619047618</c:v>
                </c:pt>
                <c:pt idx="17">
                  <c:v>1.7819047619047619</c:v>
                </c:pt>
                <c:pt idx="18">
                  <c:v>1.9073809523809524</c:v>
                </c:pt>
                <c:pt idx="19">
                  <c:v>2.0511904761904765</c:v>
                </c:pt>
                <c:pt idx="20">
                  <c:v>2.2314285714285713</c:v>
                </c:pt>
                <c:pt idx="21">
                  <c:v>2.157142857142857</c:v>
                </c:pt>
                <c:pt idx="22">
                  <c:v>1.9747619047619047</c:v>
                </c:pt>
                <c:pt idx="23">
                  <c:v>1.8483333333333332</c:v>
                </c:pt>
                <c:pt idx="24">
                  <c:v>1.9076190476190478</c:v>
                </c:pt>
                <c:pt idx="25">
                  <c:v>1.9876190476190476</c:v>
                </c:pt>
                <c:pt idx="26">
                  <c:v>2.0335714285714284</c:v>
                </c:pt>
                <c:pt idx="27">
                  <c:v>2.1414285714285715</c:v>
                </c:pt>
                <c:pt idx="28">
                  <c:v>1.9464285714285714</c:v>
                </c:pt>
                <c:pt idx="29">
                  <c:v>1.9583333333333333</c:v>
                </c:pt>
                <c:pt idx="30">
                  <c:v>2.0273809523809527</c:v>
                </c:pt>
                <c:pt idx="31">
                  <c:v>1.9133333333333333</c:v>
                </c:pt>
                <c:pt idx="32">
                  <c:v>1.7623809523809524</c:v>
                </c:pt>
                <c:pt idx="33">
                  <c:v>1.8007142857142857</c:v>
                </c:pt>
                <c:pt idx="34">
                  <c:v>1.7702380952380952</c:v>
                </c:pt>
                <c:pt idx="35">
                  <c:v>1.7585714285714285</c:v>
                </c:pt>
                <c:pt idx="36">
                  <c:v>1.8873809523809524</c:v>
                </c:pt>
                <c:pt idx="37">
                  <c:v>1.7961904761904761</c:v>
                </c:pt>
                <c:pt idx="38">
                  <c:v>1.7316666666666667</c:v>
                </c:pt>
                <c:pt idx="39">
                  <c:v>1.6221428571428571</c:v>
                </c:pt>
                <c:pt idx="40">
                  <c:v>1.5345238095238096</c:v>
                </c:pt>
                <c:pt idx="41">
                  <c:v>1.700952380952381</c:v>
                </c:pt>
                <c:pt idx="42">
                  <c:v>1.6914285714285715</c:v>
                </c:pt>
                <c:pt idx="43">
                  <c:v>1.615952380952381</c:v>
                </c:pt>
                <c:pt idx="44">
                  <c:v>1.6188095238095237</c:v>
                </c:pt>
                <c:pt idx="45">
                  <c:v>1.5366666666666668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E-4290-89EB-CB86C7B2DEB0}"/>
            </c:ext>
          </c:extLst>
        </c:ser>
        <c:ser>
          <c:idx val="5"/>
          <c:order val="3"/>
          <c:tx>
            <c:v>Brent annual average</c:v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'12'!$K$36:$K$95</c:f>
              <c:numCache>
                <c:formatCode>0.000</c:formatCode>
                <c:ptCount val="60"/>
                <c:pt idx="1">
                  <c:v>2.3994642857142856</c:v>
                </c:pt>
                <c:pt idx="2">
                  <c:v>2.3994642857142856</c:v>
                </c:pt>
                <c:pt idx="3">
                  <c:v>2.3994642857142856</c:v>
                </c:pt>
                <c:pt idx="4">
                  <c:v>2.3994642857142856</c:v>
                </c:pt>
                <c:pt idx="5">
                  <c:v>2.3994642857142856</c:v>
                </c:pt>
                <c:pt idx="6">
                  <c:v>2.3994642857142856</c:v>
                </c:pt>
                <c:pt idx="7">
                  <c:v>2.3994642857142856</c:v>
                </c:pt>
                <c:pt idx="8">
                  <c:v>2.3994642857142856</c:v>
                </c:pt>
                <c:pt idx="9">
                  <c:v>2.3994642857142856</c:v>
                </c:pt>
                <c:pt idx="10">
                  <c:v>2.3994642857142856</c:v>
                </c:pt>
                <c:pt idx="13">
                  <c:v>1.9635317460317461</c:v>
                </c:pt>
                <c:pt idx="14">
                  <c:v>1.9635317460317461</c:v>
                </c:pt>
                <c:pt idx="15">
                  <c:v>1.9635317460317461</c:v>
                </c:pt>
                <c:pt idx="16">
                  <c:v>1.9635317460317461</c:v>
                </c:pt>
                <c:pt idx="17">
                  <c:v>1.9635317460317461</c:v>
                </c:pt>
                <c:pt idx="18">
                  <c:v>1.9635317460317461</c:v>
                </c:pt>
                <c:pt idx="19">
                  <c:v>1.9635317460317461</c:v>
                </c:pt>
                <c:pt idx="20">
                  <c:v>1.9635317460317461</c:v>
                </c:pt>
                <c:pt idx="21">
                  <c:v>1.9635317460317461</c:v>
                </c:pt>
                <c:pt idx="22">
                  <c:v>1.9635317460317461</c:v>
                </c:pt>
                <c:pt idx="25">
                  <c:v>1.9173015873015873</c:v>
                </c:pt>
                <c:pt idx="26">
                  <c:v>1.9173015873015873</c:v>
                </c:pt>
                <c:pt idx="27">
                  <c:v>1.9173015873015873</c:v>
                </c:pt>
                <c:pt idx="28">
                  <c:v>1.9173015873015873</c:v>
                </c:pt>
                <c:pt idx="29">
                  <c:v>1.9173015873015873</c:v>
                </c:pt>
                <c:pt idx="30">
                  <c:v>1.9173015873015873</c:v>
                </c:pt>
                <c:pt idx="31">
                  <c:v>1.9173015873015873</c:v>
                </c:pt>
                <c:pt idx="32">
                  <c:v>1.9173015873015873</c:v>
                </c:pt>
                <c:pt idx="33">
                  <c:v>1.9173015873015873</c:v>
                </c:pt>
                <c:pt idx="34">
                  <c:v>1.9173015873015873</c:v>
                </c:pt>
                <c:pt idx="37">
                  <c:v>1.6386904761904761</c:v>
                </c:pt>
                <c:pt idx="38">
                  <c:v>1.6386904761904761</c:v>
                </c:pt>
                <c:pt idx="39">
                  <c:v>1.6386904761904761</c:v>
                </c:pt>
                <c:pt idx="40">
                  <c:v>1.6386904761904761</c:v>
                </c:pt>
                <c:pt idx="41">
                  <c:v>1.6386904761904761</c:v>
                </c:pt>
                <c:pt idx="42">
                  <c:v>1.6386904761904761</c:v>
                </c:pt>
                <c:pt idx="43">
                  <c:v>1.6386904761904761</c:v>
                </c:pt>
                <c:pt idx="44">
                  <c:v>1.6386904761904761</c:v>
                </c:pt>
                <c:pt idx="45">
                  <c:v>1.6386904761904761</c:v>
                </c:pt>
                <c:pt idx="46">
                  <c:v>1.6386904761904761</c:v>
                </c:pt>
                <c:pt idx="49">
                  <c:v>1.3075396825396828</c:v>
                </c:pt>
                <c:pt idx="50">
                  <c:v>1.3075396825396828</c:v>
                </c:pt>
                <c:pt idx="51">
                  <c:v>1.3075396825396828</c:v>
                </c:pt>
                <c:pt idx="52">
                  <c:v>1.3075396825396828</c:v>
                </c:pt>
                <c:pt idx="53">
                  <c:v>1.3075396825396828</c:v>
                </c:pt>
                <c:pt idx="54">
                  <c:v>1.3075396825396828</c:v>
                </c:pt>
                <c:pt idx="55">
                  <c:v>1.3075396825396828</c:v>
                </c:pt>
                <c:pt idx="56">
                  <c:v>1.3075396825396828</c:v>
                </c:pt>
                <c:pt idx="57">
                  <c:v>1.3075396825396828</c:v>
                </c:pt>
                <c:pt idx="58">
                  <c:v>1.3075396825396828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3E-4290-89EB-CB86C7B2DEB0}"/>
            </c:ext>
          </c:extLst>
        </c:ser>
        <c:ser>
          <c:idx val="4"/>
          <c:order val="4"/>
          <c:tx>
            <c:strRef>
              <c:f>'12'!$J$35</c:f>
              <c:strCache>
                <c:ptCount val="1"/>
                <c:pt idx="0">
                  <c:v>crude oil 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'12'!$J$36:$J$95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1.5366666666666668</c:v>
                </c:pt>
                <c:pt idx="46">
                  <c:v>1.5</c:v>
                </c:pt>
                <c:pt idx="47">
                  <c:v>1.4285714285714286</c:v>
                </c:pt>
                <c:pt idx="48">
                  <c:v>1.3333333333333333</c:v>
                </c:pt>
                <c:pt idx="49">
                  <c:v>1.2857142857142858</c:v>
                </c:pt>
                <c:pt idx="50">
                  <c:v>1.2619047619047619</c:v>
                </c:pt>
                <c:pt idx="51">
                  <c:v>1.2619047619047619</c:v>
                </c:pt>
                <c:pt idx="52">
                  <c:v>1.2857142857142858</c:v>
                </c:pt>
                <c:pt idx="53">
                  <c:v>1.3095238095238095</c:v>
                </c:pt>
                <c:pt idx="54">
                  <c:v>1.3095238095238095</c:v>
                </c:pt>
                <c:pt idx="55">
                  <c:v>1.3095238095238095</c:v>
                </c:pt>
                <c:pt idx="56">
                  <c:v>1.3333333333333333</c:v>
                </c:pt>
                <c:pt idx="57">
                  <c:v>1.3333333333333333</c:v>
                </c:pt>
                <c:pt idx="58">
                  <c:v>1.3333333333333333</c:v>
                </c:pt>
                <c:pt idx="59">
                  <c:v>1.3333333333333333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3E-4290-89EB-CB86C7B2DEB0}"/>
            </c:ext>
          </c:extLst>
        </c:ser>
        <c:ser>
          <c:idx val="2"/>
          <c:order val="5"/>
          <c:tx>
            <c:strRef>
              <c:f>'12'!$E$35</c:f>
              <c:strCache>
                <c:ptCount val="1"/>
                <c:pt idx="0">
                  <c:v> diesel forecast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'12'!$E$36:$E$95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3.6785000000000001</c:v>
                </c:pt>
                <c:pt idx="46">
                  <c:v>3.7123930000000001</c:v>
                </c:pt>
                <c:pt idx="47">
                  <c:v>3.6902030000000003</c:v>
                </c:pt>
                <c:pt idx="48">
                  <c:v>3.6619740000000003</c:v>
                </c:pt>
                <c:pt idx="49">
                  <c:v>3.587167</c:v>
                </c:pt>
                <c:pt idx="50">
                  <c:v>3.533455</c:v>
                </c:pt>
                <c:pt idx="51">
                  <c:v>3.4239929999999998</c:v>
                </c:pt>
                <c:pt idx="52">
                  <c:v>3.4030659999999999</c:v>
                </c:pt>
                <c:pt idx="53">
                  <c:v>3.3895330000000001</c:v>
                </c:pt>
                <c:pt idx="54">
                  <c:v>3.4172609999999999</c:v>
                </c:pt>
                <c:pt idx="55">
                  <c:v>3.4661050000000002</c:v>
                </c:pt>
                <c:pt idx="56">
                  <c:v>3.5241629999999997</c:v>
                </c:pt>
                <c:pt idx="57">
                  <c:v>3.525468</c:v>
                </c:pt>
                <c:pt idx="58">
                  <c:v>3.5515440000000003</c:v>
                </c:pt>
                <c:pt idx="59">
                  <c:v>3.5469629999999999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3E-4290-89EB-CB86C7B2D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31904"/>
        <c:axId val="-982755296"/>
      </c:lineChart>
      <c:catAx>
        <c:axId val="-98273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529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5296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190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31551051653884077"/>
          <c:y val="8.3794672312862029E-2"/>
          <c:w val="0.65723178529312209"/>
          <c:h val="0.16302976648687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05500902553428E-2"/>
          <c:y val="0.15865135608048994"/>
          <c:w val="0.86888750065719911"/>
          <c:h val="0.64273658501020703"/>
        </c:manualLayout>
      </c:layout>
      <c:lineChart>
        <c:grouping val="standard"/>
        <c:varyColors val="0"/>
        <c:ser>
          <c:idx val="0"/>
          <c:order val="0"/>
          <c:tx>
            <c:v>World production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'2'!$B$28:$C$55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'2'!$E$28:$E$55</c:f>
              <c:numCache>
                <c:formatCode>0.00</c:formatCode>
                <c:ptCount val="28"/>
                <c:pt idx="0">
                  <c:v>100.39707489</c:v>
                </c:pt>
                <c:pt idx="1">
                  <c:v>91.937332282</c:v>
                </c:pt>
                <c:pt idx="2">
                  <c:v>90.770103328000005</c:v>
                </c:pt>
                <c:pt idx="3">
                  <c:v>92.507472864999997</c:v>
                </c:pt>
                <c:pt idx="4">
                  <c:v>92.698576136</c:v>
                </c:pt>
                <c:pt idx="5">
                  <c:v>94.709742464000001</c:v>
                </c:pt>
                <c:pt idx="6">
                  <c:v>96.664484177000006</c:v>
                </c:pt>
                <c:pt idx="7">
                  <c:v>98.399674149999996</c:v>
                </c:pt>
                <c:pt idx="8">
                  <c:v>99.114427246999995</c:v>
                </c:pt>
                <c:pt idx="9">
                  <c:v>99.384665885999993</c:v>
                </c:pt>
                <c:pt idx="10">
                  <c:v>101.39394387999999</c:v>
                </c:pt>
                <c:pt idx="11">
                  <c:v>101.67107618</c:v>
                </c:pt>
                <c:pt idx="12">
                  <c:v>101.90932494</c:v>
                </c:pt>
                <c:pt idx="13">
                  <c:v>102.09365828</c:v>
                </c:pt>
                <c:pt idx="14">
                  <c:v>102.19051048999999</c:v>
                </c:pt>
                <c:pt idx="15">
                  <c:v>103.60790625999999</c:v>
                </c:pt>
                <c:pt idx="16">
                  <c:v>102.58778253</c:v>
                </c:pt>
                <c:pt idx="17">
                  <c:v>103.20648298</c:v>
                </c:pt>
                <c:pt idx="18">
                  <c:v>103.07413434</c:v>
                </c:pt>
                <c:pt idx="19">
                  <c:v>103.81209947000001</c:v>
                </c:pt>
                <c:pt idx="20">
                  <c:v>103.61867391</c:v>
                </c:pt>
                <c:pt idx="21">
                  <c:v>105.1371802</c:v>
                </c:pt>
                <c:pt idx="22">
                  <c:v>107.56272757000001</c:v>
                </c:pt>
                <c:pt idx="23">
                  <c:v>107.54012225</c:v>
                </c:pt>
                <c:pt idx="24">
                  <c:v>106.48724156999999</c:v>
                </c:pt>
                <c:pt idx="25">
                  <c:v>107.18633541</c:v>
                </c:pt>
                <c:pt idx="26">
                  <c:v>107.78494281</c:v>
                </c:pt>
                <c:pt idx="27">
                  <c:v>108.01818525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3-46F9-9C44-25C767B0D407}"/>
            </c:ext>
          </c:extLst>
        </c:ser>
        <c:ser>
          <c:idx val="1"/>
          <c:order val="1"/>
          <c:tx>
            <c:v>World consumption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'2'!$B$28:$C$55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'2'!$G$28:$G$55</c:f>
              <c:numCache>
                <c:formatCode>0.00</c:formatCode>
                <c:ptCount val="28"/>
                <c:pt idx="0">
                  <c:v>93.209506031000004</c:v>
                </c:pt>
                <c:pt idx="1">
                  <c:v>86.501771191000003</c:v>
                </c:pt>
                <c:pt idx="2">
                  <c:v>92.149124098000001</c:v>
                </c:pt>
                <c:pt idx="3">
                  <c:v>92.872332727</c:v>
                </c:pt>
                <c:pt idx="4">
                  <c:v>93.768196806000006</c:v>
                </c:pt>
                <c:pt idx="5">
                  <c:v>96.385370331999994</c:v>
                </c:pt>
                <c:pt idx="6">
                  <c:v>98.195319404000003</c:v>
                </c:pt>
                <c:pt idx="7">
                  <c:v>99.175665413999994</c:v>
                </c:pt>
                <c:pt idx="8">
                  <c:v>98.858887311999993</c:v>
                </c:pt>
                <c:pt idx="9">
                  <c:v>99.295138457999997</c:v>
                </c:pt>
                <c:pt idx="10">
                  <c:v>100.58036602</c:v>
                </c:pt>
                <c:pt idx="11">
                  <c:v>99.948898745999998</c:v>
                </c:pt>
                <c:pt idx="12">
                  <c:v>100.70490741</c:v>
                </c:pt>
                <c:pt idx="13">
                  <c:v>102.16365361</c:v>
                </c:pt>
                <c:pt idx="14">
                  <c:v>102.5846373</c:v>
                </c:pt>
                <c:pt idx="15">
                  <c:v>102.60620491</c:v>
                </c:pt>
                <c:pt idx="16">
                  <c:v>102.00358118</c:v>
                </c:pt>
                <c:pt idx="17">
                  <c:v>103.11837014</c:v>
                </c:pt>
                <c:pt idx="18">
                  <c:v>103.61432083</c:v>
                </c:pt>
                <c:pt idx="19">
                  <c:v>103.60761184</c:v>
                </c:pt>
                <c:pt idx="20">
                  <c:v>102.568298</c:v>
                </c:pt>
                <c:pt idx="21">
                  <c:v>104.2123936</c:v>
                </c:pt>
                <c:pt idx="22">
                  <c:v>104.99270496</c:v>
                </c:pt>
                <c:pt idx="23">
                  <c:v>104.74774226</c:v>
                </c:pt>
                <c:pt idx="24">
                  <c:v>103.8326991</c:v>
                </c:pt>
                <c:pt idx="25">
                  <c:v>105.19449828</c:v>
                </c:pt>
                <c:pt idx="26">
                  <c:v>105.99639414000001</c:v>
                </c:pt>
                <c:pt idx="27">
                  <c:v>105.73046681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3-46F9-9C44-25C767B0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0300000"/>
        <c:axId val="-1500299456"/>
      </c:lineChart>
      <c:scatterChart>
        <c:scatterStyle val="lineMarker"/>
        <c:varyColors val="0"/>
        <c:ser>
          <c:idx val="3"/>
          <c:order val="2"/>
          <c:tx>
            <c:strRef>
              <c:f>'2'!$C$58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3-46F9-9C44-25C767B0D407}"/>
                </c:ext>
              </c:extLst>
            </c:dLbl>
            <c:dLbl>
              <c:idx val="1"/>
              <c:layout>
                <c:manualLayout>
                  <c:x val="1.0388380437229229E-2"/>
                  <c:y val="0.1881770680942215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forecast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633-46F9-9C44-25C767B0D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'2'!$B$59:$B$60</c:f>
              <c:numCache>
                <c:formatCode>General</c:formatCode>
                <c:ptCount val="2"/>
                <c:pt idx="0">
                  <c:v>23.5</c:v>
                </c:pt>
                <c:pt idx="1">
                  <c:v>23.5</c:v>
                </c:pt>
              </c:numCache>
            </c:numRef>
          </c:xVal>
          <c:yVal>
            <c:numRef>
              <c:f>'2'!$C$59:$C$60</c:f>
              <c:numCache>
                <c:formatCode>0</c:formatCode>
                <c:ptCount val="2"/>
                <c:pt idx="0">
                  <c:v>70</c:v>
                </c:pt>
                <c:pt idx="1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633-46F9-9C44-25C767B0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300000"/>
        <c:axId val="-1500299456"/>
      </c:scatterChart>
      <c:catAx>
        <c:axId val="-1500300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299456"/>
        <c:crosses val="autoZero"/>
        <c:auto val="0"/>
        <c:lblAlgn val="ctr"/>
        <c:lblOffset val="100"/>
        <c:tickMarkSkip val="1"/>
        <c:noMultiLvlLbl val="0"/>
      </c:catAx>
      <c:valAx>
        <c:axId val="-1500299456"/>
        <c:scaling>
          <c:orientation val="minMax"/>
          <c:max val="110"/>
          <c:min val="8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300000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5475357247012"/>
          <c:y val="0.1224615943180013"/>
          <c:w val="0.80772309711286094"/>
          <c:h val="0.7174978631993767"/>
        </c:manualLayout>
      </c:layout>
      <c:barChart>
        <c:barDir val="col"/>
        <c:grouping val="stacked"/>
        <c:varyColors val="0"/>
        <c:ser>
          <c:idx val="3"/>
          <c:order val="0"/>
          <c:tx>
            <c:v>Other</c:v>
          </c:tx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'13'!$I$28:$L$28</c:f>
              <c:numCache>
                <c:formatCode>0.00</c:formatCode>
                <c:ptCount val="4"/>
                <c:pt idx="0">
                  <c:v>-1.4645974702002018E-2</c:v>
                </c:pt>
                <c:pt idx="1">
                  <c:v>-5.0290137117998679E-2</c:v>
                </c:pt>
                <c:pt idx="2">
                  <c:v>1.2957799033000983E-2</c:v>
                </c:pt>
                <c:pt idx="3">
                  <c:v>-2.4519047953001083E-2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4-4274-8700-B16FEA2501E0}"/>
            </c:ext>
          </c:extLst>
        </c:ser>
        <c:ser>
          <c:idx val="1"/>
          <c:order val="1"/>
          <c:tx>
            <c:strRef>
              <c:f>'13'!$B$26</c:f>
              <c:strCache>
                <c:ptCount val="1"/>
                <c:pt idx="0">
                  <c:v>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'13'!$I$26:$L$26</c:f>
              <c:numCache>
                <c:formatCode>0.00</c:formatCode>
                <c:ptCount val="4"/>
                <c:pt idx="0">
                  <c:v>0.93916576400000018</c:v>
                </c:pt>
                <c:pt idx="1">
                  <c:v>0.29120208299999994</c:v>
                </c:pt>
                <c:pt idx="2">
                  <c:v>0.35812090299999966</c:v>
                </c:pt>
                <c:pt idx="3">
                  <c:v>-1.5037372000000104E-2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4-4274-8700-B16FEA2501E0}"/>
            </c:ext>
          </c:extLst>
        </c:ser>
        <c:ser>
          <c:idx val="2"/>
          <c:order val="2"/>
          <c:tx>
            <c:strRef>
              <c:f>'13'!$B$27</c:f>
              <c:strCache>
                <c:ptCount val="1"/>
                <c:pt idx="0">
                  <c:v>natural gas plant liquids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'13'!$I$27:$L$27</c:f>
              <c:numCache>
                <c:formatCode>0.00</c:formatCode>
                <c:ptCount val="4"/>
                <c:pt idx="0">
                  <c:v>0.56555878630000045</c:v>
                </c:pt>
                <c:pt idx="1">
                  <c:v>0.54246830019999948</c:v>
                </c:pt>
                <c:pt idx="2">
                  <c:v>0.35021229660000053</c:v>
                </c:pt>
                <c:pt idx="3">
                  <c:v>0.15644017849999958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C4-4274-8700-B16FEA2501E0}"/>
            </c:ext>
          </c:extLst>
        </c:ser>
        <c:ser>
          <c:idx val="5"/>
          <c:order val="4"/>
          <c:tx>
            <c:strRef>
              <c:f>'13'!$B$29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'13'!$I$25:$L$25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'13'!$I$29:$L$29</c:f>
              <c:numCache>
                <c:formatCode>0.00</c:formatCode>
                <c:ptCount val="4"/>
                <c:pt idx="0">
                  <c:v>9.7062375401999912E-2</c:v>
                </c:pt>
                <c:pt idx="1">
                  <c:v>7.8774357917999804E-2</c:v>
                </c:pt>
                <c:pt idx="2">
                  <c:v>-1.6912234632999956E-2</c:v>
                </c:pt>
                <c:pt idx="3">
                  <c:v>8.9301680453000243E-2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C4-4274-8700-B16FEA25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0400"/>
        <c:axId val="-982749312"/>
      </c:barChart>
      <c:lineChart>
        <c:grouping val="stacked"/>
        <c:varyColors val="0"/>
        <c:ser>
          <c:idx val="4"/>
          <c:order val="3"/>
          <c:tx>
            <c:strRef>
              <c:f>'13'!$B$34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567886231109431"/>
                      <c:h val="6.3075386858253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CC4-4274-8700-B16FEA2501E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126498157574011"/>
                      <c:h val="5.48593291233045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CC4-4274-8700-B16FEA2501E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407293701059199"/>
                      <c:h val="7.14648228194210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CC4-4274-8700-B16FEA250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8288" rIns="38100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'13'!$I$34:$L$34</c:f>
              <c:numCache>
                <c:formatCode>0.00</c:formatCode>
                <c:ptCount val="4"/>
                <c:pt idx="0">
                  <c:v>1.5871409509999985</c:v>
                </c:pt>
                <c:pt idx="1">
                  <c:v>0.86215460400000055</c:v>
                </c:pt>
                <c:pt idx="2">
                  <c:v>0.70437876400000121</c:v>
                </c:pt>
                <c:pt idx="3">
                  <c:v>0.20618543899999864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C4-4274-8700-B16FEA25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0400"/>
        <c:axId val="-982749312"/>
      </c:lineChart>
      <c:scatterChart>
        <c:scatterStyle val="lineMarker"/>
        <c:varyColors val="0"/>
        <c:ser>
          <c:idx val="0"/>
          <c:order val="5"/>
          <c:tx>
            <c:strRef>
              <c:f>'13'!$B$92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'13'!$A$93:$A$94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'13'!$B$93:$B$94</c:f>
              <c:numCache>
                <c:formatCode>0</c:formatCode>
                <c:ptCount val="2"/>
                <c:pt idx="0">
                  <c:v>-1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CC4-4274-8700-B16FEA25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0944"/>
        <c:axId val="-982733536"/>
      </c:scatterChart>
      <c:catAx>
        <c:axId val="-98275040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9312"/>
        <c:crosses val="autoZero"/>
        <c:auto val="1"/>
        <c:lblAlgn val="ctr"/>
        <c:lblOffset val="100"/>
        <c:tickLblSkip val="1"/>
        <c:noMultiLvlLbl val="0"/>
      </c:catAx>
      <c:valAx>
        <c:axId val="-982749312"/>
        <c:scaling>
          <c:orientation val="minMax"/>
          <c:max val="2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0400"/>
        <c:crosses val="autoZero"/>
        <c:crossBetween val="between"/>
        <c:majorUnit val="0.5"/>
        <c:minorUnit val="0.5"/>
      </c:valAx>
      <c:valAx>
        <c:axId val="-982733536"/>
        <c:scaling>
          <c:orientation val="minMax"/>
          <c:max val="2"/>
          <c:min val="-1"/>
        </c:scaling>
        <c:delete val="0"/>
        <c:axPos val="r"/>
        <c:numFmt formatCode="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0944"/>
        <c:crosses val="max"/>
        <c:crossBetween val="between"/>
      </c:valAx>
      <c:catAx>
        <c:axId val="-98275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3536"/>
        <c:crosses val="autoZero"/>
        <c:auto val="1"/>
        <c:lblAlgn val="ctr"/>
        <c:lblOffset val="100"/>
        <c:noMultiLvlLbl val="1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6888305628463"/>
          <c:y val="0.13137420322459695"/>
          <c:w val="0.80388998250218735"/>
          <c:h val="0.70921447319085118"/>
        </c:manualLayout>
      </c:layout>
      <c:lineChart>
        <c:grouping val="standard"/>
        <c:varyColors val="0"/>
        <c:ser>
          <c:idx val="0"/>
          <c:order val="0"/>
          <c:tx>
            <c:strRef>
              <c:f>'13'!$C$38</c:f>
              <c:strCache>
                <c:ptCount val="1"/>
                <c:pt idx="0">
                  <c:v>total monthly production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'13'!$C$39:$C$86</c:f>
              <c:numCache>
                <c:formatCode>0.000</c:formatCode>
                <c:ptCount val="48"/>
                <c:pt idx="0">
                  <c:v>21.160637741999999</c:v>
                </c:pt>
                <c:pt idx="1">
                  <c:v>21.126449356999998</c:v>
                </c:pt>
                <c:pt idx="2">
                  <c:v>21.58818729</c:v>
                </c:pt>
                <c:pt idx="3">
                  <c:v>21.633234600000002</c:v>
                </c:pt>
                <c:pt idx="4">
                  <c:v>21.605203805999999</c:v>
                </c:pt>
                <c:pt idx="5">
                  <c:v>21.813569433000001</c:v>
                </c:pt>
                <c:pt idx="6">
                  <c:v>22.003572581</c:v>
                </c:pt>
                <c:pt idx="7">
                  <c:v>22.230597097</c:v>
                </c:pt>
                <c:pt idx="8">
                  <c:v>22.594470000000001</c:v>
                </c:pt>
                <c:pt idx="9">
                  <c:v>22.582532226000001</c:v>
                </c:pt>
                <c:pt idx="10">
                  <c:v>22.728532767000001</c:v>
                </c:pt>
                <c:pt idx="11">
                  <c:v>22.654822805999999</c:v>
                </c:pt>
                <c:pt idx="12">
                  <c:v>21.129078676999999</c:v>
                </c:pt>
                <c:pt idx="13">
                  <c:v>22.243022551999999</c:v>
                </c:pt>
                <c:pt idx="14">
                  <c:v>22.658277323</c:v>
                </c:pt>
                <c:pt idx="15">
                  <c:v>22.895583266999999</c:v>
                </c:pt>
                <c:pt idx="16">
                  <c:v>22.908524418999999</c:v>
                </c:pt>
                <c:pt idx="17">
                  <c:v>22.964069200000001</c:v>
                </c:pt>
                <c:pt idx="18">
                  <c:v>22.788602354999998</c:v>
                </c:pt>
                <c:pt idx="19">
                  <c:v>23.188880483999998</c:v>
                </c:pt>
                <c:pt idx="20">
                  <c:v>22.9912691</c:v>
                </c:pt>
                <c:pt idx="21">
                  <c:v>23.515549451999998</c:v>
                </c:pt>
                <c:pt idx="22">
                  <c:v>23.4985</c:v>
                </c:pt>
                <c:pt idx="23">
                  <c:v>23.334528386999999</c:v>
                </c:pt>
                <c:pt idx="24">
                  <c:v>22.346916289999999</c:v>
                </c:pt>
                <c:pt idx="25">
                  <c:v>22.665700785999999</c:v>
                </c:pt>
                <c:pt idx="26">
                  <c:v>23.219827386999999</c:v>
                </c:pt>
                <c:pt idx="27">
                  <c:v>23.244845467000001</c:v>
                </c:pt>
                <c:pt idx="28">
                  <c:v>23.525363644999999</c:v>
                </c:pt>
                <c:pt idx="29">
                  <c:v>23.712115366999999</c:v>
                </c:pt>
                <c:pt idx="30">
                  <c:v>23.890494355000001</c:v>
                </c:pt>
                <c:pt idx="31">
                  <c:v>24.100673097000001</c:v>
                </c:pt>
                <c:pt idx="32">
                  <c:v>24.064057033000001</c:v>
                </c:pt>
                <c:pt idx="33">
                  <c:v>24.012841447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6-4A96-A663-21A250B72E9F}"/>
            </c:ext>
          </c:extLst>
        </c:ser>
        <c:ser>
          <c:idx val="2"/>
          <c:order val="1"/>
          <c:tx>
            <c:strRef>
              <c:f>'13'!$D$38</c:f>
              <c:strCache>
                <c:ptCount val="1"/>
                <c:pt idx="0">
                  <c:v> forecast</c:v>
                </c:pt>
              </c:strCache>
            </c:strRef>
          </c:tx>
          <c:spPr>
            <a:ln w="25400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'13'!$D$39:$D$86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24.012841447</c:v>
                </c:pt>
                <c:pt idx="34">
                  <c:v>24.029831399999999</c:v>
                </c:pt>
                <c:pt idx="35">
                  <c:v>23.705384599999999</c:v>
                </c:pt>
                <c:pt idx="36">
                  <c:v>23.644989800000001</c:v>
                </c:pt>
                <c:pt idx="37">
                  <c:v>23.4978601</c:v>
                </c:pt>
                <c:pt idx="38">
                  <c:v>23.532466100000001</c:v>
                </c:pt>
                <c:pt idx="39">
                  <c:v>23.774539900000001</c:v>
                </c:pt>
                <c:pt idx="40">
                  <c:v>23.766676199999999</c:v>
                </c:pt>
                <c:pt idx="41">
                  <c:v>23.832608100000002</c:v>
                </c:pt>
                <c:pt idx="42">
                  <c:v>23.758334999999999</c:v>
                </c:pt>
                <c:pt idx="43">
                  <c:v>23.879568899999999</c:v>
                </c:pt>
                <c:pt idx="44">
                  <c:v>23.679986100000001</c:v>
                </c:pt>
                <c:pt idx="45">
                  <c:v>23.814240000000002</c:v>
                </c:pt>
                <c:pt idx="46">
                  <c:v>24.021006499999999</c:v>
                </c:pt>
                <c:pt idx="47">
                  <c:v>23.832272700000001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6-4A96-A663-21A250B72E9F}"/>
            </c:ext>
          </c:extLst>
        </c:ser>
        <c:ser>
          <c:idx val="1"/>
          <c:order val="2"/>
          <c:tx>
            <c:strRef>
              <c:f>'13'!$E$38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5400" cap="rnd">
              <a:solidFill>
                <a:schemeClr val="tx1">
                  <a:alpha val="6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'13'!$A$39:$A$86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'13'!$E$39:$E$86</c:f>
              <c:numCache>
                <c:formatCode>0.000</c:formatCode>
                <c:ptCount val="48"/>
                <c:pt idx="1">
                  <c:v>21.976817475416663</c:v>
                </c:pt>
                <c:pt idx="2">
                  <c:v>21.976817475416663</c:v>
                </c:pt>
                <c:pt idx="3">
                  <c:v>21.976817475416663</c:v>
                </c:pt>
                <c:pt idx="4">
                  <c:v>21.976817475416663</c:v>
                </c:pt>
                <c:pt idx="5">
                  <c:v>21.976817475416663</c:v>
                </c:pt>
                <c:pt idx="6">
                  <c:v>21.976817475416663</c:v>
                </c:pt>
                <c:pt idx="7">
                  <c:v>21.976817475416663</c:v>
                </c:pt>
                <c:pt idx="8">
                  <c:v>21.976817475416663</c:v>
                </c:pt>
                <c:pt idx="9">
                  <c:v>21.976817475416663</c:v>
                </c:pt>
                <c:pt idx="10">
                  <c:v>21.976817475416663</c:v>
                </c:pt>
                <c:pt idx="13">
                  <c:v>22.842990434666671</c:v>
                </c:pt>
                <c:pt idx="14">
                  <c:v>22.842990434666671</c:v>
                </c:pt>
                <c:pt idx="15">
                  <c:v>22.842990434666671</c:v>
                </c:pt>
                <c:pt idx="16">
                  <c:v>22.842990434666671</c:v>
                </c:pt>
                <c:pt idx="17">
                  <c:v>22.842990434666671</c:v>
                </c:pt>
                <c:pt idx="18">
                  <c:v>22.842990434666671</c:v>
                </c:pt>
                <c:pt idx="19">
                  <c:v>22.842990434666671</c:v>
                </c:pt>
                <c:pt idx="20">
                  <c:v>22.842990434666671</c:v>
                </c:pt>
                <c:pt idx="21">
                  <c:v>22.842990434666671</c:v>
                </c:pt>
                <c:pt idx="22">
                  <c:v>22.842990434666671</c:v>
                </c:pt>
                <c:pt idx="25">
                  <c:v>23.543170906166669</c:v>
                </c:pt>
                <c:pt idx="26">
                  <c:v>23.543170906166669</c:v>
                </c:pt>
                <c:pt idx="27">
                  <c:v>23.543170906166669</c:v>
                </c:pt>
                <c:pt idx="28">
                  <c:v>23.543170906166669</c:v>
                </c:pt>
                <c:pt idx="29">
                  <c:v>23.543170906166669</c:v>
                </c:pt>
                <c:pt idx="30">
                  <c:v>23.543170906166669</c:v>
                </c:pt>
                <c:pt idx="31">
                  <c:v>23.543170906166669</c:v>
                </c:pt>
                <c:pt idx="32">
                  <c:v>23.543170906166669</c:v>
                </c:pt>
                <c:pt idx="33">
                  <c:v>23.543170906166669</c:v>
                </c:pt>
                <c:pt idx="34">
                  <c:v>23.543170906166669</c:v>
                </c:pt>
                <c:pt idx="37">
                  <c:v>23.752879116666666</c:v>
                </c:pt>
                <c:pt idx="38">
                  <c:v>23.752879116666666</c:v>
                </c:pt>
                <c:pt idx="39">
                  <c:v>23.752879116666666</c:v>
                </c:pt>
                <c:pt idx="40">
                  <c:v>23.752879116666666</c:v>
                </c:pt>
                <c:pt idx="41">
                  <c:v>23.752879116666666</c:v>
                </c:pt>
                <c:pt idx="42">
                  <c:v>23.752879116666666</c:v>
                </c:pt>
                <c:pt idx="43">
                  <c:v>23.752879116666666</c:v>
                </c:pt>
                <c:pt idx="44">
                  <c:v>23.752879116666666</c:v>
                </c:pt>
                <c:pt idx="45">
                  <c:v>23.752879116666666</c:v>
                </c:pt>
                <c:pt idx="46">
                  <c:v>23.752879116666666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6-4A96-A663-21A250B7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6592"/>
        <c:axId val="-982732992"/>
      </c:lineChart>
      <c:catAx>
        <c:axId val="-98274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29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2992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659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7130677968876432"/>
          <c:y val="0.42180205317341996"/>
          <c:w val="0.69773751020004904"/>
          <c:h val="0.18501300227539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178329403739"/>
          <c:y val="0.1223538907778573"/>
          <c:w val="0.81725017423669521"/>
          <c:h val="0.725200744565682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'14'!$C$26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'14'!$J$26:$M$26</c:f>
              <c:numCache>
                <c:formatCode>0.00</c:formatCode>
                <c:ptCount val="4"/>
                <c:pt idx="0">
                  <c:v>0.24641357530000008</c:v>
                </c:pt>
                <c:pt idx="1">
                  <c:v>0.21580360389999997</c:v>
                </c:pt>
                <c:pt idx="2">
                  <c:v>0.17287283019999977</c:v>
                </c:pt>
                <c:pt idx="3">
                  <c:v>0.10883646459999996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2-4BD4-B939-20B4247641AB}"/>
            </c:ext>
          </c:extLst>
        </c:ser>
        <c:ser>
          <c:idx val="2"/>
          <c:order val="1"/>
          <c:tx>
            <c:strRef>
              <c:f>'14'!$C$27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'14'!$J$27:$M$27</c:f>
              <c:numCache>
                <c:formatCode>0.00</c:formatCode>
                <c:ptCount val="4"/>
                <c:pt idx="0">
                  <c:v>0.15023004929999995</c:v>
                </c:pt>
                <c:pt idx="1">
                  <c:v>0.16021011429999987</c:v>
                </c:pt>
                <c:pt idx="2">
                  <c:v>0.10592179170000016</c:v>
                </c:pt>
                <c:pt idx="3">
                  <c:v>2.5642258400000006E-2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2-4BD4-B939-20B4247641AB}"/>
            </c:ext>
          </c:extLst>
        </c:ser>
        <c:ser>
          <c:idx val="0"/>
          <c:order val="3"/>
          <c:tx>
            <c:strRef>
              <c:f>'14'!$C$28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'14'!$J$28:$M$28</c:f>
              <c:numCache>
                <c:formatCode>0.00</c:formatCode>
                <c:ptCount val="4"/>
                <c:pt idx="0">
                  <c:v>7.4720476700000038E-2</c:v>
                </c:pt>
                <c:pt idx="1">
                  <c:v>7.9257663799999989E-2</c:v>
                </c:pt>
                <c:pt idx="2">
                  <c:v>5.7230054799999985E-2</c:v>
                </c:pt>
                <c:pt idx="3">
                  <c:v>5.5218429399999991E-2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12-4BD4-B939-20B4247641AB}"/>
            </c:ext>
          </c:extLst>
        </c:ser>
        <c:ser>
          <c:idx val="5"/>
          <c:order val="4"/>
          <c:tx>
            <c:strRef>
              <c:f>'14'!$C$29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'14'!$J$29:$M$29</c:f>
              <c:numCache>
                <c:formatCode>0.00</c:formatCode>
                <c:ptCount val="4"/>
                <c:pt idx="0">
                  <c:v>9.4194684929999939E-2</c:v>
                </c:pt>
                <c:pt idx="1">
                  <c:v>8.7196918319999983E-2</c:v>
                </c:pt>
                <c:pt idx="2">
                  <c:v>1.4187526509999993E-2</c:v>
                </c:pt>
                <c:pt idx="3">
                  <c:v>-3.3256904559999967E-2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12-4BD4-B939-20B42476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3120"/>
        <c:axId val="-982748224"/>
      </c:barChart>
      <c:lineChart>
        <c:grouping val="stacked"/>
        <c:varyColors val="0"/>
        <c:ser>
          <c:idx val="4"/>
          <c:order val="2"/>
          <c:tx>
            <c:strRef>
              <c:f>'14'!$C$30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2"/>
              <c:layout>
                <c:manualLayout>
                  <c:x val="-7.7869005179673823E-2"/>
                  <c:y val="-3.1128516796403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90-4ABA-8C3D-3A72B4C483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'14'!$J$25:$M$25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'14'!$J$30:$M$30</c:f>
              <c:numCache>
                <c:formatCode>0.00</c:formatCode>
                <c:ptCount val="4"/>
                <c:pt idx="0">
                  <c:v>0.56555878623</c:v>
                </c:pt>
                <c:pt idx="1">
                  <c:v>0.54246830031999982</c:v>
                </c:pt>
                <c:pt idx="2">
                  <c:v>0.35021220320999991</c:v>
                </c:pt>
                <c:pt idx="3">
                  <c:v>0.15644024783999999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712-4BD4-B939-20B42476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3120"/>
        <c:axId val="-982748224"/>
      </c:lineChart>
      <c:scatterChart>
        <c:scatterStyle val="lineMarker"/>
        <c:varyColors val="0"/>
        <c:ser>
          <c:idx val="3"/>
          <c:order val="5"/>
          <c:tx>
            <c:strRef>
              <c:f>'14'!$C$89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'14'!$B$90:$B$91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'14'!$C$90:$C$91</c:f>
              <c:numCache>
                <c:formatCode>0.00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712-4BD4-B939-20B42476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60192"/>
        <c:axId val="-982761280"/>
      </c:scatterChart>
      <c:catAx>
        <c:axId val="-98275312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8224"/>
        <c:crosses val="autoZero"/>
        <c:auto val="1"/>
        <c:lblAlgn val="ctr"/>
        <c:lblOffset val="100"/>
        <c:tickLblSkip val="1"/>
        <c:noMultiLvlLbl val="0"/>
      </c:catAx>
      <c:valAx>
        <c:axId val="-982748224"/>
        <c:scaling>
          <c:orientation val="minMax"/>
          <c:max val="0.8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3120"/>
        <c:crosses val="autoZero"/>
        <c:crossBetween val="between"/>
        <c:majorUnit val="0.2"/>
      </c:valAx>
      <c:valAx>
        <c:axId val="-982761280"/>
        <c:scaling>
          <c:orientation val="minMax"/>
          <c:max val="1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60192"/>
        <c:crosses val="max"/>
        <c:crossBetween val="midCat"/>
        <c:majorUnit val="0.5"/>
      </c:valAx>
      <c:valAx>
        <c:axId val="-98276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6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6988511681942"/>
          <c:y val="0.12337301587301587"/>
          <c:w val="0.80160348808857906"/>
          <c:h val="0.72901481064866891"/>
        </c:manualLayout>
      </c:layout>
      <c:lineChart>
        <c:grouping val="standard"/>
        <c:varyColors val="0"/>
        <c:ser>
          <c:idx val="0"/>
          <c:order val="0"/>
          <c:tx>
            <c:v>monthly production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'14'!$D$36:$D$83</c:f>
              <c:numCache>
                <c:formatCode>0.00</c:formatCode>
                <c:ptCount val="48"/>
                <c:pt idx="0">
                  <c:v>6.0409680000000003</c:v>
                </c:pt>
                <c:pt idx="1">
                  <c:v>6.1175360000000003</c:v>
                </c:pt>
                <c:pt idx="2">
                  <c:v>6.3514189999999999</c:v>
                </c:pt>
                <c:pt idx="3">
                  <c:v>6.4454330000000004</c:v>
                </c:pt>
                <c:pt idx="4">
                  <c:v>6.428839</c:v>
                </c:pt>
                <c:pt idx="5">
                  <c:v>6.4082999999999997</c:v>
                </c:pt>
                <c:pt idx="6">
                  <c:v>6.5056770000000004</c:v>
                </c:pt>
                <c:pt idx="7">
                  <c:v>6.6308389999999999</c:v>
                </c:pt>
                <c:pt idx="8">
                  <c:v>6.7954330000000001</c:v>
                </c:pt>
                <c:pt idx="9">
                  <c:v>6.8048390000000003</c:v>
                </c:pt>
                <c:pt idx="10">
                  <c:v>6.7828330000000001</c:v>
                </c:pt>
                <c:pt idx="11">
                  <c:v>6.6485479999999999</c:v>
                </c:pt>
                <c:pt idx="12">
                  <c:v>6.1396769999999998</c:v>
                </c:pt>
                <c:pt idx="13">
                  <c:v>6.7073450000000001</c:v>
                </c:pt>
                <c:pt idx="14">
                  <c:v>6.9603229999999998</c:v>
                </c:pt>
                <c:pt idx="15">
                  <c:v>7.0796000000000001</c:v>
                </c:pt>
                <c:pt idx="16">
                  <c:v>7.1399679999999996</c:v>
                </c:pt>
                <c:pt idx="17">
                  <c:v>7.1203000000000003</c:v>
                </c:pt>
                <c:pt idx="18">
                  <c:v>7.0094839999999996</c:v>
                </c:pt>
                <c:pt idx="19">
                  <c:v>7.1390969999999996</c:v>
                </c:pt>
                <c:pt idx="20">
                  <c:v>7.2344999999999997</c:v>
                </c:pt>
                <c:pt idx="21">
                  <c:v>7.3744189999999996</c:v>
                </c:pt>
                <c:pt idx="22">
                  <c:v>7.3837330000000003</c:v>
                </c:pt>
                <c:pt idx="23">
                  <c:v>7.204161</c:v>
                </c:pt>
                <c:pt idx="24">
                  <c:v>6.7095159999999998</c:v>
                </c:pt>
                <c:pt idx="25">
                  <c:v>6.9413210000000003</c:v>
                </c:pt>
                <c:pt idx="26">
                  <c:v>7.3242580000000004</c:v>
                </c:pt>
                <c:pt idx="27">
                  <c:v>7.3574330000000003</c:v>
                </c:pt>
                <c:pt idx="28">
                  <c:v>7.4719360000000004</c:v>
                </c:pt>
                <c:pt idx="29">
                  <c:v>7.4839330000000004</c:v>
                </c:pt>
                <c:pt idx="30">
                  <c:v>7.576581</c:v>
                </c:pt>
                <c:pt idx="31">
                  <c:v>7.7120649999999999</c:v>
                </c:pt>
                <c:pt idx="32">
                  <c:v>7.6920932332999996</c:v>
                </c:pt>
                <c:pt idx="33">
                  <c:v>7.6085541566000003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5-41B6-86B0-90F0F15308E8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'14'!$E$36:$E$83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7.6085541566000003</c:v>
                </c:pt>
                <c:pt idx="34">
                  <c:v>7.5102609999999999</c:v>
                </c:pt>
                <c:pt idx="35">
                  <c:v>7.2795350000000001</c:v>
                </c:pt>
                <c:pt idx="36">
                  <c:v>7.3186530000000003</c:v>
                </c:pt>
                <c:pt idx="37">
                  <c:v>7.2715670000000001</c:v>
                </c:pt>
                <c:pt idx="38">
                  <c:v>7.4330679999999996</c:v>
                </c:pt>
                <c:pt idx="39">
                  <c:v>7.5409240000000004</c:v>
                </c:pt>
                <c:pt idx="40">
                  <c:v>7.5561970000000001</c:v>
                </c:pt>
                <c:pt idx="41">
                  <c:v>7.5894149999999998</c:v>
                </c:pt>
                <c:pt idx="42">
                  <c:v>7.581035</c:v>
                </c:pt>
                <c:pt idx="43">
                  <c:v>7.6588520000000004</c:v>
                </c:pt>
                <c:pt idx="44">
                  <c:v>7.6924809999999999</c:v>
                </c:pt>
                <c:pt idx="45">
                  <c:v>7.7106659999999998</c:v>
                </c:pt>
                <c:pt idx="46">
                  <c:v>7.6931659999999997</c:v>
                </c:pt>
                <c:pt idx="47">
                  <c:v>7.5106130000000002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5-41B6-86B0-90F0F15308E8}"/>
            </c:ext>
          </c:extLst>
        </c:ser>
        <c:ser>
          <c:idx val="1"/>
          <c:order val="2"/>
          <c:tx>
            <c:strRef>
              <c:f>'14'!$F$35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'14'!$F$36:$F$83</c:f>
              <c:numCache>
                <c:formatCode>0.00</c:formatCode>
                <c:ptCount val="48"/>
                <c:pt idx="1">
                  <c:v>6.496722000000001</c:v>
                </c:pt>
                <c:pt idx="2">
                  <c:v>6.496722000000001</c:v>
                </c:pt>
                <c:pt idx="3">
                  <c:v>6.496722000000001</c:v>
                </c:pt>
                <c:pt idx="4">
                  <c:v>6.496722000000001</c:v>
                </c:pt>
                <c:pt idx="5">
                  <c:v>6.496722000000001</c:v>
                </c:pt>
                <c:pt idx="6">
                  <c:v>6.496722000000001</c:v>
                </c:pt>
                <c:pt idx="7">
                  <c:v>6.496722000000001</c:v>
                </c:pt>
                <c:pt idx="8">
                  <c:v>6.496722000000001</c:v>
                </c:pt>
                <c:pt idx="9">
                  <c:v>6.496722000000001</c:v>
                </c:pt>
                <c:pt idx="10">
                  <c:v>6.496722000000001</c:v>
                </c:pt>
                <c:pt idx="13">
                  <c:v>7.041050583333333</c:v>
                </c:pt>
                <c:pt idx="14">
                  <c:v>7.041050583333333</c:v>
                </c:pt>
                <c:pt idx="15">
                  <c:v>7.041050583333333</c:v>
                </c:pt>
                <c:pt idx="16">
                  <c:v>7.041050583333333</c:v>
                </c:pt>
                <c:pt idx="17">
                  <c:v>7.041050583333333</c:v>
                </c:pt>
                <c:pt idx="18">
                  <c:v>7.041050583333333</c:v>
                </c:pt>
                <c:pt idx="19">
                  <c:v>7.041050583333333</c:v>
                </c:pt>
                <c:pt idx="20">
                  <c:v>7.041050583333333</c:v>
                </c:pt>
                <c:pt idx="21">
                  <c:v>7.041050583333333</c:v>
                </c:pt>
                <c:pt idx="22">
                  <c:v>7.041050583333333</c:v>
                </c:pt>
                <c:pt idx="25">
                  <c:v>7.3889571991583338</c:v>
                </c:pt>
                <c:pt idx="26">
                  <c:v>7.3889571991583338</c:v>
                </c:pt>
                <c:pt idx="27">
                  <c:v>7.3889571991583338</c:v>
                </c:pt>
                <c:pt idx="28">
                  <c:v>7.3889571991583338</c:v>
                </c:pt>
                <c:pt idx="29">
                  <c:v>7.3889571991583338</c:v>
                </c:pt>
                <c:pt idx="30">
                  <c:v>7.3889571991583338</c:v>
                </c:pt>
                <c:pt idx="31">
                  <c:v>7.3889571991583338</c:v>
                </c:pt>
                <c:pt idx="32">
                  <c:v>7.3889571991583338</c:v>
                </c:pt>
                <c:pt idx="33">
                  <c:v>7.3889571991583338</c:v>
                </c:pt>
                <c:pt idx="34">
                  <c:v>7.3889571991583338</c:v>
                </c:pt>
                <c:pt idx="37">
                  <c:v>7.5463864166666683</c:v>
                </c:pt>
                <c:pt idx="38">
                  <c:v>7.5463864166666683</c:v>
                </c:pt>
                <c:pt idx="39">
                  <c:v>7.5463864166666683</c:v>
                </c:pt>
                <c:pt idx="40">
                  <c:v>7.5463864166666683</c:v>
                </c:pt>
                <c:pt idx="41">
                  <c:v>7.5463864166666683</c:v>
                </c:pt>
                <c:pt idx="42">
                  <c:v>7.5463864166666683</c:v>
                </c:pt>
                <c:pt idx="43">
                  <c:v>7.5463864166666683</c:v>
                </c:pt>
                <c:pt idx="44">
                  <c:v>7.5463864166666683</c:v>
                </c:pt>
                <c:pt idx="45">
                  <c:v>7.5463864166666683</c:v>
                </c:pt>
                <c:pt idx="46">
                  <c:v>7.5463864166666683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5-41B6-86B0-90F0F1530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7680"/>
        <c:axId val="-982759648"/>
      </c:lineChart>
      <c:catAx>
        <c:axId val="-98274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96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9648"/>
        <c:scaling>
          <c:orientation val="minMax"/>
          <c:max val="8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7680"/>
        <c:crosses val="autoZero"/>
        <c:crossBetween val="midCat"/>
        <c:majorUnit val="0.5"/>
        <c:min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054912158930124"/>
          <c:y val="0.52688246619849433"/>
          <c:w val="0.53108850976961208"/>
          <c:h val="0.21279902512185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1588406107122"/>
          <c:y val="0.17364808269704923"/>
          <c:w val="0.79441627362176148"/>
          <c:h val="0.67817339708858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'15'!$C$26</c:f>
              <c:strCache>
                <c:ptCount val="1"/>
                <c:pt idx="0">
                  <c:v>motor gasoline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'15'!$J$26:$M$26</c:f>
              <c:numCache>
                <c:formatCode>0.000</c:formatCode>
                <c:ptCount val="4"/>
                <c:pt idx="0">
                  <c:v>0.13508242199999998</c:v>
                </c:pt>
                <c:pt idx="1">
                  <c:v>2.1549116299999227E-2</c:v>
                </c:pt>
                <c:pt idx="2">
                  <c:v>-7.2695962899999245E-2</c:v>
                </c:pt>
                <c:pt idx="3">
                  <c:v>-4.0763115100000746E-2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B-4D70-B375-D99F66E026C6}"/>
            </c:ext>
          </c:extLst>
        </c:ser>
        <c:ser>
          <c:idx val="2"/>
          <c:order val="1"/>
          <c:tx>
            <c:strRef>
              <c:f>'15'!$C$27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'15'!$J$27:$M$27</c:f>
              <c:numCache>
                <c:formatCode>0.000</c:formatCode>
                <c:ptCount val="4"/>
                <c:pt idx="0">
                  <c:v>9.355783019999997E-2</c:v>
                </c:pt>
                <c:pt idx="1">
                  <c:v>3.6894430900000108E-2</c:v>
                </c:pt>
                <c:pt idx="2">
                  <c:v>2.8613884099999876E-2</c:v>
                </c:pt>
                <c:pt idx="3">
                  <c:v>2.4610934300000054E-2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B-4D70-B375-D99F66E026C6}"/>
            </c:ext>
          </c:extLst>
        </c:ser>
        <c:ser>
          <c:idx val="0"/>
          <c:order val="3"/>
          <c:tx>
            <c:strRef>
              <c:f>'15'!$C$28</c:f>
              <c:strCache>
                <c:ptCount val="1"/>
                <c:pt idx="0">
                  <c:v>distillate fuel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'15'!$J$28:$M$28</c:f>
              <c:numCache>
                <c:formatCode>0.000</c:formatCode>
                <c:ptCount val="4"/>
                <c:pt idx="0">
                  <c:v>-0.10944628499999975</c:v>
                </c:pt>
                <c:pt idx="1">
                  <c:v>-0.12406855500000002</c:v>
                </c:pt>
                <c:pt idx="2">
                  <c:v>8.0612283799999851E-2</c:v>
                </c:pt>
                <c:pt idx="3">
                  <c:v>1.7713153399999904E-2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B-4D70-B375-D99F66E026C6}"/>
            </c:ext>
          </c:extLst>
        </c:ser>
        <c:ser>
          <c:idx val="5"/>
          <c:order val="4"/>
          <c:tx>
            <c:strRef>
              <c:f>'15'!$C$30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'15'!$J$30:$M$30</c:f>
              <c:numCache>
                <c:formatCode>0.000</c:formatCode>
                <c:ptCount val="4"/>
                <c:pt idx="0">
                  <c:v>-1.529356499997192E-3</c:v>
                </c:pt>
                <c:pt idx="1">
                  <c:v>1.7514435700000774E-2</c:v>
                </c:pt>
                <c:pt idx="2">
                  <c:v>-6.7533844100001517E-2</c:v>
                </c:pt>
                <c:pt idx="3">
                  <c:v>1.7837106800001834E-2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3B-4D70-B375-D99F66E026C6}"/>
            </c:ext>
          </c:extLst>
        </c:ser>
        <c:ser>
          <c:idx val="3"/>
          <c:order val="5"/>
          <c:tx>
            <c:strRef>
              <c:f>'15'!$C$29</c:f>
              <c:strCache>
                <c:ptCount val="1"/>
                <c:pt idx="0">
                  <c:v>hydrocarbon gas liquids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'15'!$J$29:$M$29</c:f>
              <c:numCache>
                <c:formatCode>0.000</c:formatCode>
                <c:ptCount val="4"/>
                <c:pt idx="0">
                  <c:v>0.14714424930000014</c:v>
                </c:pt>
                <c:pt idx="1">
                  <c:v>0.23681736009999987</c:v>
                </c:pt>
                <c:pt idx="2">
                  <c:v>5.63697161000003E-2</c:v>
                </c:pt>
                <c:pt idx="3">
                  <c:v>-2.8838284400000358E-2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3B-4D70-B375-D99F66E0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9104"/>
        <c:axId val="-982752576"/>
      </c:barChart>
      <c:lineChart>
        <c:grouping val="stacked"/>
        <c:varyColors val="0"/>
        <c:ser>
          <c:idx val="4"/>
          <c:order val="2"/>
          <c:tx>
            <c:strRef>
              <c:f>'15'!$C$31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9144" tIns="0" rIns="9144" bIns="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876907434018114"/>
                      <c:h val="7.7494841470406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03B-4D70-B375-D99F66E026C6}"/>
                </c:ext>
              </c:extLst>
            </c:dLbl>
            <c:dLbl>
              <c:idx val="3"/>
              <c:layout>
                <c:manualLayout>
                  <c:x val="-7.967106469744209E-2"/>
                  <c:y val="5.39397390252311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8288" rIns="38100" bIns="18288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819808982210557"/>
                      <c:h val="4.90244969378827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03B-4D70-B375-D99F66E026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8288" rIns="38100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'15'!$J$25:$M$25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'15'!$J$31:$M$31</c:f>
              <c:numCache>
                <c:formatCode>0.00</c:formatCode>
                <c:ptCount val="4"/>
                <c:pt idx="0">
                  <c:v>0.26480886000000314</c:v>
                </c:pt>
                <c:pt idx="1">
                  <c:v>0.18870678799999996</c:v>
                </c:pt>
                <c:pt idx="2">
                  <c:v>2.5366076999999265E-2</c:v>
                </c:pt>
                <c:pt idx="3">
                  <c:v>-9.4402049999993132E-3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03B-4D70-B375-D99F66E0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9104"/>
        <c:axId val="-982752576"/>
      </c:lineChart>
      <c:scatterChart>
        <c:scatterStyle val="lineMarker"/>
        <c:varyColors val="0"/>
        <c:ser>
          <c:idx val="6"/>
          <c:order val="6"/>
          <c:tx>
            <c:strRef>
              <c:f>'15'!$C$89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dPt>
            <c:idx val="1"/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B-F03B-4D70-B375-D99F66E026C6}"/>
              </c:ext>
            </c:extLst>
          </c:dPt>
          <c:xVal>
            <c:numRef>
              <c:f>'15'!$B$90:$B$91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'15'!$C$90:$C$91</c:f>
              <c:numCache>
                <c:formatCode>0.00</c:formatCode>
                <c:ptCount val="2"/>
                <c:pt idx="0">
                  <c:v>-0.4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3B-4D70-B375-D99F66E0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1488"/>
        <c:axId val="-982752032"/>
      </c:scatterChart>
      <c:catAx>
        <c:axId val="-98275910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2576"/>
        <c:crosses val="autoZero"/>
        <c:auto val="1"/>
        <c:lblAlgn val="ctr"/>
        <c:lblOffset val="100"/>
        <c:tickLblSkip val="1"/>
        <c:noMultiLvlLbl val="0"/>
      </c:catAx>
      <c:valAx>
        <c:axId val="-982752576"/>
        <c:scaling>
          <c:orientation val="minMax"/>
          <c:max val="0.5"/>
          <c:min val="-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9104"/>
        <c:crosses val="autoZero"/>
        <c:crossBetween val="between"/>
        <c:majorUnit val="0.1"/>
      </c:valAx>
      <c:valAx>
        <c:axId val="-982752032"/>
        <c:scaling>
          <c:orientation val="minMax"/>
          <c:max val="1"/>
          <c:min val="-0.2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1488"/>
        <c:crosses val="max"/>
        <c:crossBetween val="midCat"/>
        <c:majorUnit val="0.25"/>
      </c:valAx>
      <c:valAx>
        <c:axId val="-98275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5203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1633680925019"/>
          <c:y val="0.17892857142857146"/>
          <c:w val="0.81826204156912818"/>
          <c:h val="0.66956130483689535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'15'!$D$37:$D$84</c:f>
              <c:numCache>
                <c:formatCode>0.000</c:formatCode>
                <c:ptCount val="48"/>
                <c:pt idx="0">
                  <c:v>19.353483000000001</c:v>
                </c:pt>
                <c:pt idx="1">
                  <c:v>19.941524000000001</c:v>
                </c:pt>
                <c:pt idx="2">
                  <c:v>20.207293</c:v>
                </c:pt>
                <c:pt idx="3">
                  <c:v>19.971914999999999</c:v>
                </c:pt>
                <c:pt idx="4">
                  <c:v>20.323443000000001</c:v>
                </c:pt>
                <c:pt idx="5">
                  <c:v>20.755185999999998</c:v>
                </c:pt>
                <c:pt idx="6">
                  <c:v>20.042788999999999</c:v>
                </c:pt>
                <c:pt idx="7">
                  <c:v>20.767872000000001</c:v>
                </c:pt>
                <c:pt idx="8">
                  <c:v>20.154582999999999</c:v>
                </c:pt>
                <c:pt idx="9">
                  <c:v>20.631443999999998</c:v>
                </c:pt>
                <c:pt idx="10">
                  <c:v>20.738980000000002</c:v>
                </c:pt>
                <c:pt idx="11">
                  <c:v>20.396183000000001</c:v>
                </c:pt>
                <c:pt idx="12">
                  <c:v>19.789279000000001</c:v>
                </c:pt>
                <c:pt idx="13">
                  <c:v>19.972377999999999</c:v>
                </c:pt>
                <c:pt idx="14">
                  <c:v>20.011388</c:v>
                </c:pt>
                <c:pt idx="15">
                  <c:v>20.155279</c:v>
                </c:pt>
                <c:pt idx="16">
                  <c:v>20.887834000000002</c:v>
                </c:pt>
                <c:pt idx="17">
                  <c:v>20.536577000000001</c:v>
                </c:pt>
                <c:pt idx="18">
                  <c:v>20.593178000000002</c:v>
                </c:pt>
                <c:pt idx="19">
                  <c:v>20.984949</c:v>
                </c:pt>
                <c:pt idx="20">
                  <c:v>20.356294999999999</c:v>
                </c:pt>
                <c:pt idx="21">
                  <c:v>21.249372000000001</c:v>
                </c:pt>
                <c:pt idx="22">
                  <c:v>20.367203</c:v>
                </c:pt>
                <c:pt idx="23">
                  <c:v>20.615046</c:v>
                </c:pt>
                <c:pt idx="24">
                  <c:v>20.735623</c:v>
                </c:pt>
                <c:pt idx="25">
                  <c:v>20.225491000000002</c:v>
                </c:pt>
                <c:pt idx="26">
                  <c:v>19.949864000000002</c:v>
                </c:pt>
                <c:pt idx="27">
                  <c:v>20.212610999999999</c:v>
                </c:pt>
                <c:pt idx="28">
                  <c:v>20.322932000000002</c:v>
                </c:pt>
                <c:pt idx="29">
                  <c:v>21.007196</c:v>
                </c:pt>
                <c:pt idx="30">
                  <c:v>20.984271</c:v>
                </c:pt>
                <c:pt idx="31">
                  <c:v>20.884491000000001</c:v>
                </c:pt>
                <c:pt idx="32">
                  <c:v>20.468517767000002</c:v>
                </c:pt>
                <c:pt idx="33">
                  <c:v>20.408527505999999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E-427E-A8AF-070BDDB54C23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'15'!$E$37:$E$84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20.408527505999999</c:v>
                </c:pt>
                <c:pt idx="34">
                  <c:v>20.322109999999999</c:v>
                </c:pt>
                <c:pt idx="35">
                  <c:v>20.323650000000001</c:v>
                </c:pt>
                <c:pt idx="36">
                  <c:v>20.060659999999999</c:v>
                </c:pt>
                <c:pt idx="37">
                  <c:v>20.185130000000001</c:v>
                </c:pt>
                <c:pt idx="38">
                  <c:v>20.18084</c:v>
                </c:pt>
                <c:pt idx="39">
                  <c:v>20.392040000000001</c:v>
                </c:pt>
                <c:pt idx="40">
                  <c:v>20.467369999999999</c:v>
                </c:pt>
                <c:pt idx="41">
                  <c:v>20.82077</c:v>
                </c:pt>
                <c:pt idx="42">
                  <c:v>20.765910000000002</c:v>
                </c:pt>
                <c:pt idx="43">
                  <c:v>20.903410000000001</c:v>
                </c:pt>
                <c:pt idx="44">
                  <c:v>20.333860000000001</c:v>
                </c:pt>
                <c:pt idx="45">
                  <c:v>20.67841</c:v>
                </c:pt>
                <c:pt idx="46">
                  <c:v>20.495460000000001</c:v>
                </c:pt>
                <c:pt idx="47">
                  <c:v>20.447389999999999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E-427E-A8AF-070BDDB54C23}"/>
            </c:ext>
          </c:extLst>
        </c:ser>
        <c:ser>
          <c:idx val="1"/>
          <c:order val="2"/>
          <c:tx>
            <c:strRef>
              <c:f>'15'!$F$36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'15'!$B$37:$B$84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'15'!$F$37:$F$84</c:f>
              <c:numCache>
                <c:formatCode>0.000</c:formatCode>
                <c:ptCount val="48"/>
                <c:pt idx="2">
                  <c:v>20.273724583333333</c:v>
                </c:pt>
                <c:pt idx="3">
                  <c:v>20.273724583333333</c:v>
                </c:pt>
                <c:pt idx="4">
                  <c:v>20.273724583333333</c:v>
                </c:pt>
                <c:pt idx="5">
                  <c:v>20.273724583333333</c:v>
                </c:pt>
                <c:pt idx="6">
                  <c:v>20.273724583333333</c:v>
                </c:pt>
                <c:pt idx="7">
                  <c:v>20.273724583333333</c:v>
                </c:pt>
                <c:pt idx="8">
                  <c:v>20.273724583333333</c:v>
                </c:pt>
                <c:pt idx="9">
                  <c:v>20.273724583333333</c:v>
                </c:pt>
                <c:pt idx="14">
                  <c:v>20.459898166666665</c:v>
                </c:pt>
                <c:pt idx="15">
                  <c:v>20.459898166666665</c:v>
                </c:pt>
                <c:pt idx="16">
                  <c:v>20.459898166666665</c:v>
                </c:pt>
                <c:pt idx="17">
                  <c:v>20.459898166666665</c:v>
                </c:pt>
                <c:pt idx="18">
                  <c:v>20.459898166666665</c:v>
                </c:pt>
                <c:pt idx="19">
                  <c:v>20.459898166666665</c:v>
                </c:pt>
                <c:pt idx="20">
                  <c:v>20.459898166666665</c:v>
                </c:pt>
                <c:pt idx="21">
                  <c:v>20.459898166666665</c:v>
                </c:pt>
                <c:pt idx="26">
                  <c:v>20.487107022749999</c:v>
                </c:pt>
                <c:pt idx="27">
                  <c:v>20.487107022749999</c:v>
                </c:pt>
                <c:pt idx="28">
                  <c:v>20.487107022749999</c:v>
                </c:pt>
                <c:pt idx="29">
                  <c:v>20.487107022749999</c:v>
                </c:pt>
                <c:pt idx="30">
                  <c:v>20.487107022749999</c:v>
                </c:pt>
                <c:pt idx="31">
                  <c:v>20.487107022749999</c:v>
                </c:pt>
                <c:pt idx="32">
                  <c:v>20.487107022749999</c:v>
                </c:pt>
                <c:pt idx="33">
                  <c:v>20.487107022749999</c:v>
                </c:pt>
                <c:pt idx="38">
                  <c:v>20.477604166666666</c:v>
                </c:pt>
                <c:pt idx="39">
                  <c:v>20.477604166666666</c:v>
                </c:pt>
                <c:pt idx="40">
                  <c:v>20.477604166666666</c:v>
                </c:pt>
                <c:pt idx="41">
                  <c:v>20.477604166666666</c:v>
                </c:pt>
                <c:pt idx="42">
                  <c:v>20.477604166666666</c:v>
                </c:pt>
                <c:pt idx="43">
                  <c:v>20.477604166666666</c:v>
                </c:pt>
                <c:pt idx="44">
                  <c:v>20.477604166666666</c:v>
                </c:pt>
                <c:pt idx="45">
                  <c:v>20.477604166666666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E-427E-A8AF-070BDDB5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6048"/>
        <c:axId val="-976498528"/>
      </c:lineChart>
      <c:catAx>
        <c:axId val="-98274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85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64985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6048"/>
        <c:crosses val="autoZero"/>
        <c:crossBetween val="midCat"/>
        <c:majorUnit val="5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564589672072157"/>
          <c:y val="0.42412798133260637"/>
          <c:w val="0.49667908065545863"/>
          <c:h val="0.175699469449960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0503062117235"/>
          <c:y val="0.18943091097987752"/>
          <c:w val="0.80323673082531355"/>
          <c:h val="0.646329808915930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'16'!$B$26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'16'!$I$26:$L$26</c:f>
              <c:numCache>
                <c:formatCode>#,##0.00</c:formatCode>
                <c:ptCount val="4"/>
                <c:pt idx="0">
                  <c:v>0.13603629589999988</c:v>
                </c:pt>
                <c:pt idx="1">
                  <c:v>0.20116817420000022</c:v>
                </c:pt>
                <c:pt idx="2">
                  <c:v>8.8221173700000044E-2</c:v>
                </c:pt>
                <c:pt idx="3">
                  <c:v>3.8536479499999832E-2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A0C-B308-68BF752E8CFB}"/>
            </c:ext>
          </c:extLst>
        </c:ser>
        <c:ser>
          <c:idx val="2"/>
          <c:order val="1"/>
          <c:tx>
            <c:strRef>
              <c:f>'16'!$B$27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'16'!$I$27:$L$27</c:f>
              <c:numCache>
                <c:formatCode>#,##0.00</c:formatCode>
                <c:ptCount val="4"/>
                <c:pt idx="0">
                  <c:v>-6.2683386300000032E-2</c:v>
                </c:pt>
                <c:pt idx="1">
                  <c:v>2.1701002000000136E-2</c:v>
                </c:pt>
                <c:pt idx="2">
                  <c:v>-6.8129746000000768E-3</c:v>
                </c:pt>
                <c:pt idx="3">
                  <c:v>-5.146461729999996E-2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A0C-B308-68BF752E8CFB}"/>
            </c:ext>
          </c:extLst>
        </c:ser>
        <c:ser>
          <c:idx val="5"/>
          <c:order val="3"/>
          <c:tx>
            <c:strRef>
              <c:f>'16'!$B$29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'16'!$I$29:$L$29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F-4A0C-B308-68BF752E8CFB}"/>
            </c:ext>
          </c:extLst>
        </c:ser>
        <c:ser>
          <c:idx val="0"/>
          <c:order val="4"/>
          <c:tx>
            <c:strRef>
              <c:f>'16'!$B$28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'16'!$I$28:$L$28</c:f>
              <c:numCache>
                <c:formatCode>#,##0.00</c:formatCode>
                <c:ptCount val="4"/>
                <c:pt idx="0">
                  <c:v>7.3791339719999988E-2</c:v>
                </c:pt>
                <c:pt idx="1">
                  <c:v>1.3948183720000007E-2</c:v>
                </c:pt>
                <c:pt idx="2">
                  <c:v>-2.5038498239999984E-2</c:v>
                </c:pt>
                <c:pt idx="3">
                  <c:v>-1.5909961090000035E-2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F-4A0C-B308-68BF752E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6497984"/>
        <c:axId val="-976496352"/>
      </c:barChart>
      <c:lineChart>
        <c:grouping val="stacked"/>
        <c:varyColors val="0"/>
        <c:ser>
          <c:idx val="4"/>
          <c:order val="2"/>
          <c:tx>
            <c:strRef>
              <c:f>'16'!$B$30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8.0484293866639287E-2"/>
                  <c:y val="-3.1834097458817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0A-4054-BAF3-9F747D7EF277}"/>
                </c:ext>
              </c:extLst>
            </c:dLbl>
            <c:dLbl>
              <c:idx val="2"/>
              <c:layout>
                <c:manualLayout>
                  <c:x val="-8.0484293866639328E-2"/>
                  <c:y val="-4.607112317244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6E-405A-89A2-17AC10A2FED7}"/>
                </c:ext>
              </c:extLst>
            </c:dLbl>
            <c:dLbl>
              <c:idx val="3"/>
              <c:layout>
                <c:manualLayout>
                  <c:x val="-8.4800794683758909E-2"/>
                  <c:y val="5.6493091334122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CC-43F4-B987-56111F2A7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'16'!$I$30:$L$30</c:f>
              <c:numCache>
                <c:formatCode>0.00</c:formatCode>
                <c:ptCount val="4"/>
                <c:pt idx="0">
                  <c:v>0.14714424931999984</c:v>
                </c:pt>
                <c:pt idx="1">
                  <c:v>0.23681735992000036</c:v>
                </c:pt>
                <c:pt idx="2">
                  <c:v>5.6369700859999983E-2</c:v>
                </c:pt>
                <c:pt idx="3">
                  <c:v>-2.8838098890000163E-2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2CF-4A0C-B308-68BF752E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7984"/>
        <c:axId val="-976496352"/>
      </c:lineChart>
      <c:scatterChart>
        <c:scatterStyle val="lineMarker"/>
        <c:varyColors val="0"/>
        <c:ser>
          <c:idx val="3"/>
          <c:order val="5"/>
          <c:tx>
            <c:strRef>
              <c:f>'16'!$B$89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'16'!$A$90:$A$91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'16'!$B$90:$B$91</c:f>
              <c:numCache>
                <c:formatCode>0.00</c:formatCode>
                <c:ptCount val="2"/>
                <c:pt idx="0">
                  <c:v>-0.25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CF-4A0C-B308-68BF752E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9616"/>
        <c:axId val="-976507776"/>
      </c:scatterChart>
      <c:catAx>
        <c:axId val="-97649798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6352"/>
        <c:crosses val="autoZero"/>
        <c:auto val="1"/>
        <c:lblAlgn val="ctr"/>
        <c:lblOffset val="100"/>
        <c:tickLblSkip val="1"/>
        <c:noMultiLvlLbl val="0"/>
      </c:catAx>
      <c:valAx>
        <c:axId val="-976496352"/>
        <c:scaling>
          <c:orientation val="minMax"/>
          <c:max val="0.30000000000000004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497984"/>
        <c:crosses val="autoZero"/>
        <c:crossBetween val="between"/>
        <c:majorUnit val="0.1"/>
      </c:valAx>
      <c:valAx>
        <c:axId val="-976507776"/>
        <c:scaling>
          <c:orientation val="minMax"/>
          <c:max val="0.5"/>
          <c:min val="-0.25"/>
        </c:scaling>
        <c:delete val="0"/>
        <c:axPos val="r"/>
        <c:numFmt formatCode="0.00" sourceLinked="1"/>
        <c:majorTickMark val="none"/>
        <c:minorTickMark val="none"/>
        <c:tickLblPos val="none"/>
        <c:spPr>
          <a:solidFill>
            <a:schemeClr val="bg1">
              <a:lumMod val="85000"/>
            </a:schemeClr>
          </a:solidFill>
          <a:ln>
            <a:solidFill>
              <a:schemeClr val="bg1">
                <a:lumMod val="85000"/>
              </a:schemeClr>
            </a:solidFill>
          </a:ln>
        </c:spPr>
        <c:crossAx val="-976499616"/>
        <c:crosses val="max"/>
        <c:crossBetween val="midCat"/>
        <c:majorUnit val="0.25"/>
      </c:valAx>
      <c:valAx>
        <c:axId val="-97649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650777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823315118397"/>
          <c:y val="0.17496031746031745"/>
          <c:w val="0.81675774134790546"/>
          <c:h val="0.66155449318835136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'16'!$C$36:$C$83</c:f>
              <c:numCache>
                <c:formatCode>0.00</c:formatCode>
                <c:ptCount val="48"/>
                <c:pt idx="0">
                  <c:v>3.650852</c:v>
                </c:pt>
                <c:pt idx="1">
                  <c:v>3.6074359999999999</c:v>
                </c:pt>
                <c:pt idx="2">
                  <c:v>3.3423690000000001</c:v>
                </c:pt>
                <c:pt idx="3">
                  <c:v>3.3552409999999999</c:v>
                </c:pt>
                <c:pt idx="4">
                  <c:v>3.3240120000000002</c:v>
                </c:pt>
                <c:pt idx="5">
                  <c:v>3.2845170000000001</c:v>
                </c:pt>
                <c:pt idx="6">
                  <c:v>3.4490159999999999</c:v>
                </c:pt>
                <c:pt idx="7">
                  <c:v>3.2286809999999999</c:v>
                </c:pt>
                <c:pt idx="8">
                  <c:v>3.2756880000000002</c:v>
                </c:pt>
                <c:pt idx="9">
                  <c:v>3.4992489999999998</c:v>
                </c:pt>
                <c:pt idx="10">
                  <c:v>3.8534619999999999</c:v>
                </c:pt>
                <c:pt idx="11">
                  <c:v>4.1855120000000001</c:v>
                </c:pt>
                <c:pt idx="12">
                  <c:v>4.0437820000000002</c:v>
                </c:pt>
                <c:pt idx="13">
                  <c:v>3.8258049999999999</c:v>
                </c:pt>
                <c:pt idx="14">
                  <c:v>3.670636</c:v>
                </c:pt>
                <c:pt idx="15">
                  <c:v>3.4626540000000001</c:v>
                </c:pt>
                <c:pt idx="16">
                  <c:v>3.547717</c:v>
                </c:pt>
                <c:pt idx="17">
                  <c:v>3.4481630000000001</c:v>
                </c:pt>
                <c:pt idx="18">
                  <c:v>3.217689</c:v>
                </c:pt>
                <c:pt idx="19">
                  <c:v>3.5866660000000001</c:v>
                </c:pt>
                <c:pt idx="20">
                  <c:v>3.7537120000000002</c:v>
                </c:pt>
                <c:pt idx="21">
                  <c:v>3.9982280000000001</c:v>
                </c:pt>
                <c:pt idx="22">
                  <c:v>3.948391</c:v>
                </c:pt>
                <c:pt idx="23">
                  <c:v>4.3865590000000001</c:v>
                </c:pt>
                <c:pt idx="24">
                  <c:v>4.4300920000000001</c:v>
                </c:pt>
                <c:pt idx="25">
                  <c:v>4.0808099999999996</c:v>
                </c:pt>
                <c:pt idx="26">
                  <c:v>3.67008</c:v>
                </c:pt>
                <c:pt idx="27">
                  <c:v>3.4802439999999999</c:v>
                </c:pt>
                <c:pt idx="28">
                  <c:v>3.479006</c:v>
                </c:pt>
                <c:pt idx="29">
                  <c:v>3.6115780000000002</c:v>
                </c:pt>
                <c:pt idx="30">
                  <c:v>3.6949900000000002</c:v>
                </c:pt>
                <c:pt idx="31">
                  <c:v>3.7448290000000002</c:v>
                </c:pt>
                <c:pt idx="32">
                  <c:v>3.7546344</c:v>
                </c:pt>
                <c:pt idx="33">
                  <c:v>3.6672841870999999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2-4543-8B4A-6126EEC60C3D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'16'!$D$36:$D$83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3.6672841870999999</c:v>
                </c:pt>
                <c:pt idx="34">
                  <c:v>3.917205</c:v>
                </c:pt>
                <c:pt idx="35">
                  <c:v>4.0552229999999998</c:v>
                </c:pt>
                <c:pt idx="36">
                  <c:v>4.2079050000000002</c:v>
                </c:pt>
                <c:pt idx="37">
                  <c:v>4.064146</c:v>
                </c:pt>
                <c:pt idx="38">
                  <c:v>3.7253240000000001</c:v>
                </c:pt>
                <c:pt idx="39">
                  <c:v>3.6083020000000001</c:v>
                </c:pt>
                <c:pt idx="40">
                  <c:v>3.5201820000000001</c:v>
                </c:pt>
                <c:pt idx="41">
                  <c:v>3.5219740000000002</c:v>
                </c:pt>
                <c:pt idx="42">
                  <c:v>3.55437</c:v>
                </c:pt>
                <c:pt idx="43">
                  <c:v>3.5369619999999999</c:v>
                </c:pt>
                <c:pt idx="44">
                  <c:v>3.6136059999999999</c:v>
                </c:pt>
                <c:pt idx="45">
                  <c:v>3.8203740000000002</c:v>
                </c:pt>
                <c:pt idx="46">
                  <c:v>3.9530859999999999</c:v>
                </c:pt>
                <c:pt idx="47">
                  <c:v>4.1164329999999998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2-4543-8B4A-6126EEC60C3D}"/>
            </c:ext>
          </c:extLst>
        </c:ser>
        <c:ser>
          <c:idx val="1"/>
          <c:order val="2"/>
          <c:tx>
            <c:strRef>
              <c:f>'16'!$E$35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'16'!$E$36:$E$83</c:f>
              <c:numCache>
                <c:formatCode>0.00</c:formatCode>
                <c:ptCount val="48"/>
                <c:pt idx="1">
                  <c:v>3.5046695833333339</c:v>
                </c:pt>
                <c:pt idx="2">
                  <c:v>3.5046695833333339</c:v>
                </c:pt>
                <c:pt idx="3">
                  <c:v>3.5046695833333339</c:v>
                </c:pt>
                <c:pt idx="4">
                  <c:v>3.5046695833333339</c:v>
                </c:pt>
                <c:pt idx="5">
                  <c:v>3.5046695833333339</c:v>
                </c:pt>
                <c:pt idx="6">
                  <c:v>3.5046695833333339</c:v>
                </c:pt>
                <c:pt idx="7">
                  <c:v>3.5046695833333339</c:v>
                </c:pt>
                <c:pt idx="8">
                  <c:v>3.5046695833333339</c:v>
                </c:pt>
                <c:pt idx="9">
                  <c:v>3.5046695833333339</c:v>
                </c:pt>
                <c:pt idx="10">
                  <c:v>3.5046695833333339</c:v>
                </c:pt>
                <c:pt idx="13">
                  <c:v>3.7408335000000004</c:v>
                </c:pt>
                <c:pt idx="14">
                  <c:v>3.7408335000000004</c:v>
                </c:pt>
                <c:pt idx="15">
                  <c:v>3.7408335000000004</c:v>
                </c:pt>
                <c:pt idx="16">
                  <c:v>3.7408335000000004</c:v>
                </c:pt>
                <c:pt idx="17">
                  <c:v>3.7408335000000004</c:v>
                </c:pt>
                <c:pt idx="18">
                  <c:v>3.7408335000000004</c:v>
                </c:pt>
                <c:pt idx="19">
                  <c:v>3.7408335000000004</c:v>
                </c:pt>
                <c:pt idx="20">
                  <c:v>3.7408335000000004</c:v>
                </c:pt>
                <c:pt idx="21">
                  <c:v>3.7408335000000004</c:v>
                </c:pt>
                <c:pt idx="22">
                  <c:v>3.7408335000000004</c:v>
                </c:pt>
                <c:pt idx="25">
                  <c:v>3.7988312989250002</c:v>
                </c:pt>
                <c:pt idx="26">
                  <c:v>3.7988312989250002</c:v>
                </c:pt>
                <c:pt idx="27">
                  <c:v>3.7988312989250002</c:v>
                </c:pt>
                <c:pt idx="28">
                  <c:v>3.7988312989250002</c:v>
                </c:pt>
                <c:pt idx="29">
                  <c:v>3.7988312989250002</c:v>
                </c:pt>
                <c:pt idx="30">
                  <c:v>3.7988312989250002</c:v>
                </c:pt>
                <c:pt idx="31">
                  <c:v>3.7988312989250002</c:v>
                </c:pt>
                <c:pt idx="32">
                  <c:v>3.7988312989250002</c:v>
                </c:pt>
                <c:pt idx="33">
                  <c:v>3.7988312989250002</c:v>
                </c:pt>
                <c:pt idx="34">
                  <c:v>3.7988312989250002</c:v>
                </c:pt>
                <c:pt idx="37">
                  <c:v>3.770222</c:v>
                </c:pt>
                <c:pt idx="38">
                  <c:v>3.770222</c:v>
                </c:pt>
                <c:pt idx="39">
                  <c:v>3.770222</c:v>
                </c:pt>
                <c:pt idx="40">
                  <c:v>3.770222</c:v>
                </c:pt>
                <c:pt idx="41">
                  <c:v>3.770222</c:v>
                </c:pt>
                <c:pt idx="42">
                  <c:v>3.770222</c:v>
                </c:pt>
                <c:pt idx="43">
                  <c:v>3.770222</c:v>
                </c:pt>
                <c:pt idx="44">
                  <c:v>3.770222</c:v>
                </c:pt>
                <c:pt idx="45">
                  <c:v>3.770222</c:v>
                </c:pt>
                <c:pt idx="46">
                  <c:v>3.770222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2-4543-8B4A-6126EEC60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6507232"/>
        <c:axId val="-976500160"/>
      </c:lineChart>
      <c:catAx>
        <c:axId val="-9765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5001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650016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6507232"/>
        <c:crosses val="autoZero"/>
        <c:crossBetween val="midCat"/>
        <c:majorUnit val="1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034025955088947"/>
          <c:y val="0.54655668041494809"/>
          <c:w val="0.52919122814566211"/>
          <c:h val="0.185021247344081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30103249288957E-2"/>
          <c:y val="0.15539486558263058"/>
          <c:w val="0.91017732539530116"/>
          <c:h val="0.67136622715060024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'17'!$A$29:$A$112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'17'!$C$29:$C$112</c:f>
              <c:numCache>
                <c:formatCode>0</c:formatCode>
                <c:ptCount val="84"/>
                <c:pt idx="0">
                  <c:v>413.714</c:v>
                </c:pt>
                <c:pt idx="1">
                  <c:v>408.52600000000001</c:v>
                </c:pt>
                <c:pt idx="2">
                  <c:v>414.20699999999999</c:v>
                </c:pt>
                <c:pt idx="3">
                  <c:v>417.38200000000001</c:v>
                </c:pt>
                <c:pt idx="4">
                  <c:v>415.065</c:v>
                </c:pt>
                <c:pt idx="5">
                  <c:v>417.79899999999998</c:v>
                </c:pt>
                <c:pt idx="6">
                  <c:v>424.07499999999999</c:v>
                </c:pt>
                <c:pt idx="7">
                  <c:v>417.30099999999999</c:v>
                </c:pt>
                <c:pt idx="8">
                  <c:v>415.15100000000001</c:v>
                </c:pt>
                <c:pt idx="9">
                  <c:v>423.76499999999999</c:v>
                </c:pt>
                <c:pt idx="10">
                  <c:v>416.62099999999998</c:v>
                </c:pt>
                <c:pt idx="11">
                  <c:v>413.38</c:v>
                </c:pt>
                <c:pt idx="12">
                  <c:v>413.714</c:v>
                </c:pt>
                <c:pt idx="13">
                  <c:v>408.52600000000001</c:v>
                </c:pt>
                <c:pt idx="14">
                  <c:v>414.20699999999999</c:v>
                </c:pt>
                <c:pt idx="15">
                  <c:v>417.38200000000001</c:v>
                </c:pt>
                <c:pt idx="16">
                  <c:v>415.065</c:v>
                </c:pt>
                <c:pt idx="17">
                  <c:v>417.79899999999998</c:v>
                </c:pt>
                <c:pt idx="18">
                  <c:v>424.07499999999999</c:v>
                </c:pt>
                <c:pt idx="19">
                  <c:v>417.30099999999999</c:v>
                </c:pt>
                <c:pt idx="20">
                  <c:v>415.15100000000001</c:v>
                </c:pt>
                <c:pt idx="21">
                  <c:v>423.76499999999999</c:v>
                </c:pt>
                <c:pt idx="22">
                  <c:v>416.62099999999998</c:v>
                </c:pt>
                <c:pt idx="23">
                  <c:v>413.38</c:v>
                </c:pt>
                <c:pt idx="24">
                  <c:v>413.714</c:v>
                </c:pt>
                <c:pt idx="25">
                  <c:v>408.52600000000001</c:v>
                </c:pt>
                <c:pt idx="26">
                  <c:v>414.20699999999999</c:v>
                </c:pt>
                <c:pt idx="27">
                  <c:v>417.38200000000001</c:v>
                </c:pt>
                <c:pt idx="28">
                  <c:v>415.065</c:v>
                </c:pt>
                <c:pt idx="29">
                  <c:v>417.79899999999998</c:v>
                </c:pt>
                <c:pt idx="30">
                  <c:v>424.07499999999999</c:v>
                </c:pt>
                <c:pt idx="31">
                  <c:v>417.30099999999999</c:v>
                </c:pt>
                <c:pt idx="32">
                  <c:v>415.15100000000001</c:v>
                </c:pt>
                <c:pt idx="33">
                  <c:v>423.76499999999999</c:v>
                </c:pt>
                <c:pt idx="34">
                  <c:v>416.62099999999998</c:v>
                </c:pt>
                <c:pt idx="35">
                  <c:v>413.38</c:v>
                </c:pt>
                <c:pt idx="36">
                  <c:v>413.714</c:v>
                </c:pt>
                <c:pt idx="37">
                  <c:v>408.52600000000001</c:v>
                </c:pt>
                <c:pt idx="38">
                  <c:v>414.20699999999999</c:v>
                </c:pt>
                <c:pt idx="39">
                  <c:v>417.38200000000001</c:v>
                </c:pt>
                <c:pt idx="40">
                  <c:v>415.065</c:v>
                </c:pt>
                <c:pt idx="41">
                  <c:v>417.79899999999998</c:v>
                </c:pt>
                <c:pt idx="42">
                  <c:v>424.07499999999999</c:v>
                </c:pt>
                <c:pt idx="43">
                  <c:v>417.30099999999999</c:v>
                </c:pt>
                <c:pt idx="44">
                  <c:v>415.15100000000001</c:v>
                </c:pt>
                <c:pt idx="45">
                  <c:v>423.76499999999999</c:v>
                </c:pt>
                <c:pt idx="46">
                  <c:v>416.62099999999998</c:v>
                </c:pt>
                <c:pt idx="47">
                  <c:v>413.38</c:v>
                </c:pt>
                <c:pt idx="48">
                  <c:v>413.714</c:v>
                </c:pt>
                <c:pt idx="49">
                  <c:v>408.52600000000001</c:v>
                </c:pt>
                <c:pt idx="50">
                  <c:v>414.20699999999999</c:v>
                </c:pt>
                <c:pt idx="51">
                  <c:v>417.38200000000001</c:v>
                </c:pt>
                <c:pt idx="52">
                  <c:v>415.065</c:v>
                </c:pt>
                <c:pt idx="53">
                  <c:v>417.79899999999998</c:v>
                </c:pt>
                <c:pt idx="54">
                  <c:v>424.07499999999999</c:v>
                </c:pt>
                <c:pt idx="55">
                  <c:v>417.30099999999999</c:v>
                </c:pt>
                <c:pt idx="56">
                  <c:v>415.15100000000001</c:v>
                </c:pt>
                <c:pt idx="57">
                  <c:v>423.76499999999999</c:v>
                </c:pt>
                <c:pt idx="58">
                  <c:v>416.62099999999998</c:v>
                </c:pt>
                <c:pt idx="59">
                  <c:v>413.38</c:v>
                </c:pt>
                <c:pt idx="60">
                  <c:v>413.714</c:v>
                </c:pt>
                <c:pt idx="61">
                  <c:v>408.52600000000001</c:v>
                </c:pt>
                <c:pt idx="62">
                  <c:v>414.20699999999999</c:v>
                </c:pt>
                <c:pt idx="63">
                  <c:v>417.38200000000001</c:v>
                </c:pt>
                <c:pt idx="64">
                  <c:v>415.065</c:v>
                </c:pt>
                <c:pt idx="65">
                  <c:v>417.79899999999998</c:v>
                </c:pt>
                <c:pt idx="66">
                  <c:v>424.07499999999999</c:v>
                </c:pt>
                <c:pt idx="67">
                  <c:v>417.30099999999999</c:v>
                </c:pt>
                <c:pt idx="68">
                  <c:v>415.15100000000001</c:v>
                </c:pt>
                <c:pt idx="69">
                  <c:v>423.76499999999999</c:v>
                </c:pt>
                <c:pt idx="70">
                  <c:v>416.62099999999998</c:v>
                </c:pt>
                <c:pt idx="71">
                  <c:v>413.38</c:v>
                </c:pt>
                <c:pt idx="72">
                  <c:v>413.714</c:v>
                </c:pt>
                <c:pt idx="73">
                  <c:v>408.52600000000001</c:v>
                </c:pt>
                <c:pt idx="74">
                  <c:v>414.20699999999999</c:v>
                </c:pt>
                <c:pt idx="75">
                  <c:v>417.38200000000001</c:v>
                </c:pt>
                <c:pt idx="76">
                  <c:v>415.065</c:v>
                </c:pt>
                <c:pt idx="77">
                  <c:v>417.79899999999998</c:v>
                </c:pt>
                <c:pt idx="78">
                  <c:v>424.07499999999999</c:v>
                </c:pt>
                <c:pt idx="79">
                  <c:v>417.30099999999999</c:v>
                </c:pt>
                <c:pt idx="80">
                  <c:v>415.15100000000001</c:v>
                </c:pt>
                <c:pt idx="81">
                  <c:v>423.76499999999999</c:v>
                </c:pt>
                <c:pt idx="82">
                  <c:v>416.62099999999998</c:v>
                </c:pt>
                <c:pt idx="83">
                  <c:v>413.38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9-4CC4-B4FF-F58D2956C582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'17'!$A$29:$A$112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'17'!$E$29:$E$112</c:f>
              <c:numCache>
                <c:formatCode>0</c:formatCode>
                <c:ptCount val="84"/>
                <c:pt idx="0">
                  <c:v>62.555000000000007</c:v>
                </c:pt>
                <c:pt idx="1">
                  <c:v>85.349999999999966</c:v>
                </c:pt>
                <c:pt idx="2">
                  <c:v>88.257000000000005</c:v>
                </c:pt>
                <c:pt idx="3">
                  <c:v>111.65299999999996</c:v>
                </c:pt>
                <c:pt idx="4">
                  <c:v>106.52799999999996</c:v>
                </c:pt>
                <c:pt idx="5">
                  <c:v>114.85800000000006</c:v>
                </c:pt>
                <c:pt idx="6">
                  <c:v>96.049000000000035</c:v>
                </c:pt>
                <c:pt idx="7">
                  <c:v>87.098000000000013</c:v>
                </c:pt>
                <c:pt idx="8">
                  <c:v>82.572999999999979</c:v>
                </c:pt>
                <c:pt idx="9">
                  <c:v>70.157000000000039</c:v>
                </c:pt>
                <c:pt idx="10">
                  <c:v>84.131000000000029</c:v>
                </c:pt>
                <c:pt idx="11">
                  <c:v>72.091000000000008</c:v>
                </c:pt>
                <c:pt idx="12">
                  <c:v>62.555000000000007</c:v>
                </c:pt>
                <c:pt idx="13">
                  <c:v>85.349999999999966</c:v>
                </c:pt>
                <c:pt idx="14">
                  <c:v>88.257000000000005</c:v>
                </c:pt>
                <c:pt idx="15">
                  <c:v>111.65299999999996</c:v>
                </c:pt>
                <c:pt idx="16">
                  <c:v>106.52799999999996</c:v>
                </c:pt>
                <c:pt idx="17">
                  <c:v>114.85800000000006</c:v>
                </c:pt>
                <c:pt idx="18">
                  <c:v>96.049000000000035</c:v>
                </c:pt>
                <c:pt idx="19">
                  <c:v>87.098000000000013</c:v>
                </c:pt>
                <c:pt idx="20">
                  <c:v>82.572999999999979</c:v>
                </c:pt>
                <c:pt idx="21">
                  <c:v>70.157000000000039</c:v>
                </c:pt>
                <c:pt idx="22">
                  <c:v>84.131000000000029</c:v>
                </c:pt>
                <c:pt idx="23">
                  <c:v>72.091000000000008</c:v>
                </c:pt>
                <c:pt idx="24">
                  <c:v>62.555000000000007</c:v>
                </c:pt>
                <c:pt idx="25">
                  <c:v>85.349999999999966</c:v>
                </c:pt>
                <c:pt idx="26">
                  <c:v>88.257000000000005</c:v>
                </c:pt>
                <c:pt idx="27">
                  <c:v>111.65299999999996</c:v>
                </c:pt>
                <c:pt idx="28">
                  <c:v>106.52799999999996</c:v>
                </c:pt>
                <c:pt idx="29">
                  <c:v>114.85800000000006</c:v>
                </c:pt>
                <c:pt idx="30">
                  <c:v>96.049000000000035</c:v>
                </c:pt>
                <c:pt idx="31">
                  <c:v>87.098000000000013</c:v>
                </c:pt>
                <c:pt idx="32">
                  <c:v>82.572999999999979</c:v>
                </c:pt>
                <c:pt idx="33">
                  <c:v>70.157000000000039</c:v>
                </c:pt>
                <c:pt idx="34">
                  <c:v>84.131000000000029</c:v>
                </c:pt>
                <c:pt idx="35">
                  <c:v>72.091000000000008</c:v>
                </c:pt>
                <c:pt idx="36">
                  <c:v>62.555000000000007</c:v>
                </c:pt>
                <c:pt idx="37">
                  <c:v>85.349999999999966</c:v>
                </c:pt>
                <c:pt idx="38">
                  <c:v>88.257000000000005</c:v>
                </c:pt>
                <c:pt idx="39">
                  <c:v>111.65299999999996</c:v>
                </c:pt>
                <c:pt idx="40">
                  <c:v>106.52799999999996</c:v>
                </c:pt>
                <c:pt idx="41">
                  <c:v>114.85800000000006</c:v>
                </c:pt>
                <c:pt idx="42">
                  <c:v>96.049000000000035</c:v>
                </c:pt>
                <c:pt idx="43">
                  <c:v>87.098000000000013</c:v>
                </c:pt>
                <c:pt idx="44">
                  <c:v>82.572999999999979</c:v>
                </c:pt>
                <c:pt idx="45">
                  <c:v>70.157000000000039</c:v>
                </c:pt>
                <c:pt idx="46">
                  <c:v>84.131000000000029</c:v>
                </c:pt>
                <c:pt idx="47">
                  <c:v>72.091000000000008</c:v>
                </c:pt>
                <c:pt idx="48">
                  <c:v>62.555000000000007</c:v>
                </c:pt>
                <c:pt idx="49">
                  <c:v>85.349999999999966</c:v>
                </c:pt>
                <c:pt idx="50">
                  <c:v>88.257000000000005</c:v>
                </c:pt>
                <c:pt idx="51">
                  <c:v>111.65299999999996</c:v>
                </c:pt>
                <c:pt idx="52">
                  <c:v>106.52799999999996</c:v>
                </c:pt>
                <c:pt idx="53">
                  <c:v>114.85800000000006</c:v>
                </c:pt>
                <c:pt idx="54">
                  <c:v>96.049000000000035</c:v>
                </c:pt>
                <c:pt idx="55">
                  <c:v>87.098000000000013</c:v>
                </c:pt>
                <c:pt idx="56">
                  <c:v>82.572999999999979</c:v>
                </c:pt>
                <c:pt idx="57">
                  <c:v>70.157000000000039</c:v>
                </c:pt>
                <c:pt idx="58">
                  <c:v>84.131000000000029</c:v>
                </c:pt>
                <c:pt idx="59">
                  <c:v>72.091000000000008</c:v>
                </c:pt>
                <c:pt idx="60">
                  <c:v>62.555000000000007</c:v>
                </c:pt>
                <c:pt idx="61">
                  <c:v>85.349999999999966</c:v>
                </c:pt>
                <c:pt idx="62">
                  <c:v>88.257000000000005</c:v>
                </c:pt>
                <c:pt idx="63">
                  <c:v>111.65299999999996</c:v>
                </c:pt>
                <c:pt idx="64">
                  <c:v>106.52799999999996</c:v>
                </c:pt>
                <c:pt idx="65">
                  <c:v>114.85800000000006</c:v>
                </c:pt>
                <c:pt idx="66">
                  <c:v>96.049000000000035</c:v>
                </c:pt>
                <c:pt idx="67">
                  <c:v>87.098000000000013</c:v>
                </c:pt>
                <c:pt idx="68">
                  <c:v>82.572999999999979</c:v>
                </c:pt>
                <c:pt idx="69">
                  <c:v>70.157000000000039</c:v>
                </c:pt>
                <c:pt idx="70">
                  <c:v>84.131000000000029</c:v>
                </c:pt>
                <c:pt idx="71">
                  <c:v>72.091000000000008</c:v>
                </c:pt>
                <c:pt idx="72">
                  <c:v>62.555000000000007</c:v>
                </c:pt>
                <c:pt idx="73">
                  <c:v>85.349999999999966</c:v>
                </c:pt>
                <c:pt idx="74">
                  <c:v>88.257000000000005</c:v>
                </c:pt>
                <c:pt idx="75">
                  <c:v>111.65299999999996</c:v>
                </c:pt>
                <c:pt idx="76">
                  <c:v>106.52799999999996</c:v>
                </c:pt>
                <c:pt idx="77">
                  <c:v>114.85800000000006</c:v>
                </c:pt>
                <c:pt idx="78">
                  <c:v>96.049000000000035</c:v>
                </c:pt>
                <c:pt idx="79">
                  <c:v>87.098000000000013</c:v>
                </c:pt>
                <c:pt idx="80">
                  <c:v>82.572999999999979</c:v>
                </c:pt>
                <c:pt idx="81">
                  <c:v>70.157000000000039</c:v>
                </c:pt>
                <c:pt idx="82">
                  <c:v>84.131000000000029</c:v>
                </c:pt>
                <c:pt idx="83">
                  <c:v>72.091000000000008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9-4CC4-B4FF-F58D2956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5264"/>
        <c:axId val="-976497440"/>
      </c:areaChart>
      <c:lineChart>
        <c:grouping val="standard"/>
        <c:varyColors val="0"/>
        <c:ser>
          <c:idx val="0"/>
          <c:order val="0"/>
          <c:tx>
            <c:v>OECD commercial crude oil stocks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'17'!$B$29:$B$112</c:f>
              <c:numCache>
                <c:formatCode>0.0</c:formatCode>
                <c:ptCount val="84"/>
                <c:pt idx="0">
                  <c:v>440.25299999999999</c:v>
                </c:pt>
                <c:pt idx="1">
                  <c:v>452.56299999999999</c:v>
                </c:pt>
                <c:pt idx="2">
                  <c:v>483.34100000000001</c:v>
                </c:pt>
                <c:pt idx="3">
                  <c:v>529.03499999999997</c:v>
                </c:pt>
                <c:pt idx="4">
                  <c:v>521.59299999999996</c:v>
                </c:pt>
                <c:pt idx="5">
                  <c:v>532.65700000000004</c:v>
                </c:pt>
                <c:pt idx="6">
                  <c:v>520.12400000000002</c:v>
                </c:pt>
                <c:pt idx="7">
                  <c:v>504.399</c:v>
                </c:pt>
                <c:pt idx="8">
                  <c:v>497.72399999999999</c:v>
                </c:pt>
                <c:pt idx="9">
                  <c:v>493.92200000000003</c:v>
                </c:pt>
                <c:pt idx="10">
                  <c:v>500.75200000000001</c:v>
                </c:pt>
                <c:pt idx="11">
                  <c:v>485.471</c:v>
                </c:pt>
                <c:pt idx="12">
                  <c:v>476.26900000000001</c:v>
                </c:pt>
                <c:pt idx="13">
                  <c:v>493.87599999999998</c:v>
                </c:pt>
                <c:pt idx="14">
                  <c:v>502.464</c:v>
                </c:pt>
                <c:pt idx="15">
                  <c:v>489.15800000000002</c:v>
                </c:pt>
                <c:pt idx="16">
                  <c:v>476.98</c:v>
                </c:pt>
                <c:pt idx="17">
                  <c:v>448.108</c:v>
                </c:pt>
                <c:pt idx="18">
                  <c:v>438.745</c:v>
                </c:pt>
                <c:pt idx="19">
                  <c:v>421.52499999999998</c:v>
                </c:pt>
                <c:pt idx="20">
                  <c:v>420.34300000000002</c:v>
                </c:pt>
                <c:pt idx="21">
                  <c:v>436.58</c:v>
                </c:pt>
                <c:pt idx="22">
                  <c:v>433.387</c:v>
                </c:pt>
                <c:pt idx="23">
                  <c:v>421.18400000000003</c:v>
                </c:pt>
                <c:pt idx="24">
                  <c:v>413.714</c:v>
                </c:pt>
                <c:pt idx="25">
                  <c:v>408.52600000000001</c:v>
                </c:pt>
                <c:pt idx="26">
                  <c:v>414.20699999999999</c:v>
                </c:pt>
                <c:pt idx="27">
                  <c:v>417.38200000000001</c:v>
                </c:pt>
                <c:pt idx="28">
                  <c:v>415.065</c:v>
                </c:pt>
                <c:pt idx="29">
                  <c:v>417.79899999999998</c:v>
                </c:pt>
                <c:pt idx="30">
                  <c:v>424.07499999999999</c:v>
                </c:pt>
                <c:pt idx="31">
                  <c:v>419.78500000000003</c:v>
                </c:pt>
                <c:pt idx="32">
                  <c:v>429</c:v>
                </c:pt>
                <c:pt idx="33">
                  <c:v>439.678</c:v>
                </c:pt>
                <c:pt idx="34">
                  <c:v>416.62099999999998</c:v>
                </c:pt>
                <c:pt idx="35">
                  <c:v>430.10199999999998</c:v>
                </c:pt>
                <c:pt idx="36">
                  <c:v>459.15899999999999</c:v>
                </c:pt>
                <c:pt idx="37">
                  <c:v>472.36900000000003</c:v>
                </c:pt>
                <c:pt idx="38">
                  <c:v>465.21899999999999</c:v>
                </c:pt>
                <c:pt idx="39">
                  <c:v>459.62700000000001</c:v>
                </c:pt>
                <c:pt idx="40">
                  <c:v>460.64299999999997</c:v>
                </c:pt>
                <c:pt idx="41">
                  <c:v>454.71499999999997</c:v>
                </c:pt>
                <c:pt idx="42">
                  <c:v>439.947</c:v>
                </c:pt>
                <c:pt idx="43">
                  <c:v>417.30099999999999</c:v>
                </c:pt>
                <c:pt idx="44">
                  <c:v>417.86500000000001</c:v>
                </c:pt>
                <c:pt idx="45">
                  <c:v>425.99299999999999</c:v>
                </c:pt>
                <c:pt idx="46">
                  <c:v>441.83800000000002</c:v>
                </c:pt>
                <c:pt idx="47">
                  <c:v>426.49099999999999</c:v>
                </c:pt>
                <c:pt idx="48">
                  <c:v>428.15499999999997</c:v>
                </c:pt>
                <c:pt idx="49">
                  <c:v>448.33699999999999</c:v>
                </c:pt>
                <c:pt idx="50">
                  <c:v>447.75400000000002</c:v>
                </c:pt>
                <c:pt idx="51">
                  <c:v>464.6</c:v>
                </c:pt>
                <c:pt idx="52">
                  <c:v>455.02600000000001</c:v>
                </c:pt>
                <c:pt idx="53">
                  <c:v>440.48200000000003</c:v>
                </c:pt>
                <c:pt idx="54">
                  <c:v>427.67200000000003</c:v>
                </c:pt>
                <c:pt idx="55">
                  <c:v>417.661</c:v>
                </c:pt>
                <c:pt idx="56">
                  <c:v>415.15100000000001</c:v>
                </c:pt>
                <c:pt idx="57">
                  <c:v>423.76499999999999</c:v>
                </c:pt>
                <c:pt idx="58">
                  <c:v>421.22500000000002</c:v>
                </c:pt>
                <c:pt idx="59">
                  <c:v>413.38</c:v>
                </c:pt>
                <c:pt idx="60">
                  <c:v>418.78199999999998</c:v>
                </c:pt>
                <c:pt idx="61">
                  <c:v>429.786</c:v>
                </c:pt>
                <c:pt idx="62">
                  <c:v>431.68799999999999</c:v>
                </c:pt>
                <c:pt idx="63">
                  <c:v>435.065</c:v>
                </c:pt>
                <c:pt idx="64">
                  <c:v>430.52699999999999</c:v>
                </c:pt>
                <c:pt idx="65">
                  <c:v>413.90600000000001</c:v>
                </c:pt>
                <c:pt idx="66">
                  <c:v>420.18599999999998</c:v>
                </c:pt>
                <c:pt idx="67">
                  <c:v>417.29399999999998</c:v>
                </c:pt>
                <c:pt idx="68">
                  <c:v>420.26100000000002</c:v>
                </c:pt>
                <c:pt idx="69">
                  <c:v>421.80499419</c:v>
                </c:pt>
                <c:pt idx="70">
                  <c:v>422.79579999999999</c:v>
                </c:pt>
                <c:pt idx="71">
                  <c:v>421.26859999999999</c:v>
                </c:pt>
                <c:pt idx="72">
                  <c:v>437.81229999999999</c:v>
                </c:pt>
                <c:pt idx="73">
                  <c:v>454.39229999999998</c:v>
                </c:pt>
                <c:pt idx="74">
                  <c:v>466.59710000000001</c:v>
                </c:pt>
                <c:pt idx="75">
                  <c:v>475.08420000000001</c:v>
                </c:pt>
                <c:pt idx="76">
                  <c:v>475.47370000000001</c:v>
                </c:pt>
                <c:pt idx="77">
                  <c:v>466.49720000000002</c:v>
                </c:pt>
                <c:pt idx="78">
                  <c:v>456.06959999999998</c:v>
                </c:pt>
                <c:pt idx="79">
                  <c:v>448.7158</c:v>
                </c:pt>
                <c:pt idx="80">
                  <c:v>447.3612</c:v>
                </c:pt>
                <c:pt idx="81">
                  <c:v>461.49579999999997</c:v>
                </c:pt>
                <c:pt idx="82">
                  <c:v>461.80259999999998</c:v>
                </c:pt>
                <c:pt idx="83">
                  <c:v>455.5086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9-4CC4-B4FF-F58D2956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5264"/>
        <c:axId val="-976497440"/>
      </c:lineChart>
      <c:scatterChart>
        <c:scatterStyle val="lineMarker"/>
        <c:varyColors val="0"/>
        <c:ser>
          <c:idx val="3"/>
          <c:order val="3"/>
          <c:tx>
            <c:strRef>
              <c:f>'17'!$B$116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49-4CC4-B4FF-F58D2956C582}"/>
                </c:ext>
              </c:extLst>
            </c:dLbl>
            <c:dLbl>
              <c:idx val="1"/>
              <c:layout>
                <c:manualLayout>
                  <c:x val="2.5346282934145425E-2"/>
                  <c:y val="3.164639922968210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49-4CC4-B4FF-F58D2956C5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'17'!$A$117:$A$118</c:f>
              <c:numCache>
                <c:formatCode>0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xVal>
          <c:yVal>
            <c:numRef>
              <c:f>'17'!$B$117:$B$118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249-4CC4-B4FF-F58D2956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8864"/>
        <c:axId val="-976496896"/>
      </c:scatterChart>
      <c:dateAx>
        <c:axId val="-9764952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-976497440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497440"/>
        <c:scaling>
          <c:orientation val="minMax"/>
          <c:max val="600"/>
          <c:min val="27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-976495264"/>
        <c:crosses val="autoZero"/>
        <c:crossBetween val="between"/>
        <c:majorUnit val="25"/>
      </c:valAx>
      <c:valAx>
        <c:axId val="-976508864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6496896"/>
        <c:crosses val="max"/>
        <c:crossBetween val="midCat"/>
      </c:valAx>
      <c:valAx>
        <c:axId val="-97649689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8864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aseline="0"/>
            </a:pPr>
            <a:r>
              <a:rPr lang="en-US" sz="1000" b="1" baseline="0"/>
              <a:t>U.S. gasoline and distillate inventories</a:t>
            </a:r>
          </a:p>
          <a:p>
            <a:pPr algn="l">
              <a:defRPr sz="1000" baseline="0"/>
            </a:pPr>
            <a:r>
              <a:rPr lang="en-US" sz="1000" b="0" baseline="0"/>
              <a:t>million barrels</a:t>
            </a:r>
          </a:p>
        </c:rich>
      </c:tx>
      <c:layout>
        <c:manualLayout>
          <c:xMode val="edge"/>
          <c:yMode val="edge"/>
          <c:x val="2.5127346886517233E-3"/>
          <c:y val="1.9744035492066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220271246581985E-2"/>
          <c:y val="0.14356054605600338"/>
          <c:w val="0.91840526031807002"/>
          <c:h val="0.68452064793675937"/>
        </c:manualLayout>
      </c:layout>
      <c:areaChart>
        <c:grouping val="stacked"/>
        <c:varyColors val="0"/>
        <c:ser>
          <c:idx val="2"/>
          <c:order val="2"/>
          <c:tx>
            <c:v>Normal range for distillate - low</c:v>
          </c:tx>
          <c:spPr>
            <a:noFill/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'18'!$E$28:$E$111</c:f>
              <c:numCache>
                <c:formatCode>0.0</c:formatCode>
                <c:ptCount val="84"/>
                <c:pt idx="0">
                  <c:v>122.69627</c:v>
                </c:pt>
                <c:pt idx="1">
                  <c:v>117.92239600000001</c:v>
                </c:pt>
                <c:pt idx="2">
                  <c:v>111.693021</c:v>
                </c:pt>
                <c:pt idx="3">
                  <c:v>106.291242</c:v>
                </c:pt>
                <c:pt idx="4">
                  <c:v>109.712137</c:v>
                </c:pt>
                <c:pt idx="5">
                  <c:v>111.329024</c:v>
                </c:pt>
                <c:pt idx="6">
                  <c:v>112.59147400000001</c:v>
                </c:pt>
                <c:pt idx="7">
                  <c:v>113.121844</c:v>
                </c:pt>
                <c:pt idx="8">
                  <c:v>110.53083700000001</c:v>
                </c:pt>
                <c:pt idx="9">
                  <c:v>109.617171</c:v>
                </c:pt>
                <c:pt idx="10">
                  <c:v>113.160725</c:v>
                </c:pt>
                <c:pt idx="11">
                  <c:v>118.89921</c:v>
                </c:pt>
                <c:pt idx="12">
                  <c:v>122.69627</c:v>
                </c:pt>
                <c:pt idx="13">
                  <c:v>117.92239600000001</c:v>
                </c:pt>
                <c:pt idx="14">
                  <c:v>111.693021</c:v>
                </c:pt>
                <c:pt idx="15">
                  <c:v>106.291242</c:v>
                </c:pt>
                <c:pt idx="16">
                  <c:v>109.712137</c:v>
                </c:pt>
                <c:pt idx="17">
                  <c:v>111.329024</c:v>
                </c:pt>
                <c:pt idx="18">
                  <c:v>112.59147400000001</c:v>
                </c:pt>
                <c:pt idx="19">
                  <c:v>113.121844</c:v>
                </c:pt>
                <c:pt idx="20">
                  <c:v>110.53083700000001</c:v>
                </c:pt>
                <c:pt idx="21">
                  <c:v>109.617171</c:v>
                </c:pt>
                <c:pt idx="22">
                  <c:v>113.160725</c:v>
                </c:pt>
                <c:pt idx="23">
                  <c:v>118.89921</c:v>
                </c:pt>
                <c:pt idx="24">
                  <c:v>122.69627</c:v>
                </c:pt>
                <c:pt idx="25">
                  <c:v>117.92239600000001</c:v>
                </c:pt>
                <c:pt idx="26">
                  <c:v>111.693021</c:v>
                </c:pt>
                <c:pt idx="27">
                  <c:v>106.291242</c:v>
                </c:pt>
                <c:pt idx="28">
                  <c:v>109.712137</c:v>
                </c:pt>
                <c:pt idx="29">
                  <c:v>111.329024</c:v>
                </c:pt>
                <c:pt idx="30">
                  <c:v>112.59147400000001</c:v>
                </c:pt>
                <c:pt idx="31">
                  <c:v>113.121844</c:v>
                </c:pt>
                <c:pt idx="32">
                  <c:v>110.53083700000001</c:v>
                </c:pt>
                <c:pt idx="33">
                  <c:v>109.617171</c:v>
                </c:pt>
                <c:pt idx="34">
                  <c:v>113.160725</c:v>
                </c:pt>
                <c:pt idx="35">
                  <c:v>118.89921</c:v>
                </c:pt>
                <c:pt idx="36">
                  <c:v>122.69627</c:v>
                </c:pt>
                <c:pt idx="37">
                  <c:v>117.92239600000001</c:v>
                </c:pt>
                <c:pt idx="38">
                  <c:v>111.693021</c:v>
                </c:pt>
                <c:pt idx="39">
                  <c:v>106.291242</c:v>
                </c:pt>
                <c:pt idx="40">
                  <c:v>109.712137</c:v>
                </c:pt>
                <c:pt idx="41">
                  <c:v>111.329024</c:v>
                </c:pt>
                <c:pt idx="42">
                  <c:v>112.59147400000001</c:v>
                </c:pt>
                <c:pt idx="43">
                  <c:v>113.121844</c:v>
                </c:pt>
                <c:pt idx="44">
                  <c:v>110.53083700000001</c:v>
                </c:pt>
                <c:pt idx="45">
                  <c:v>109.617171</c:v>
                </c:pt>
                <c:pt idx="46">
                  <c:v>113.160725</c:v>
                </c:pt>
                <c:pt idx="47">
                  <c:v>118.89921</c:v>
                </c:pt>
                <c:pt idx="48">
                  <c:v>122.69627</c:v>
                </c:pt>
                <c:pt idx="49">
                  <c:v>117.92239600000001</c:v>
                </c:pt>
                <c:pt idx="50">
                  <c:v>111.693021</c:v>
                </c:pt>
                <c:pt idx="51">
                  <c:v>106.291242</c:v>
                </c:pt>
                <c:pt idx="52">
                  <c:v>109.712137</c:v>
                </c:pt>
                <c:pt idx="53">
                  <c:v>111.329024</c:v>
                </c:pt>
                <c:pt idx="54">
                  <c:v>112.59147400000001</c:v>
                </c:pt>
                <c:pt idx="55">
                  <c:v>113.121844</c:v>
                </c:pt>
                <c:pt idx="56">
                  <c:v>110.53083700000001</c:v>
                </c:pt>
                <c:pt idx="57">
                  <c:v>109.617171</c:v>
                </c:pt>
                <c:pt idx="58">
                  <c:v>113.160725</c:v>
                </c:pt>
                <c:pt idx="59">
                  <c:v>118.89921</c:v>
                </c:pt>
                <c:pt idx="60">
                  <c:v>122.69627</c:v>
                </c:pt>
                <c:pt idx="61">
                  <c:v>117.92239600000001</c:v>
                </c:pt>
                <c:pt idx="62">
                  <c:v>111.693021</c:v>
                </c:pt>
                <c:pt idx="63">
                  <c:v>106.291242</c:v>
                </c:pt>
                <c:pt idx="64">
                  <c:v>109.712137</c:v>
                </c:pt>
                <c:pt idx="65">
                  <c:v>111.329024</c:v>
                </c:pt>
                <c:pt idx="66">
                  <c:v>112.59147400000001</c:v>
                </c:pt>
                <c:pt idx="67">
                  <c:v>113.121844</c:v>
                </c:pt>
                <c:pt idx="68">
                  <c:v>110.53083700000001</c:v>
                </c:pt>
                <c:pt idx="69">
                  <c:v>109.617171</c:v>
                </c:pt>
                <c:pt idx="70">
                  <c:v>113.160725</c:v>
                </c:pt>
                <c:pt idx="71">
                  <c:v>118.89921</c:v>
                </c:pt>
                <c:pt idx="72">
                  <c:v>122.69627</c:v>
                </c:pt>
                <c:pt idx="73">
                  <c:v>117.92239600000001</c:v>
                </c:pt>
                <c:pt idx="74">
                  <c:v>111.693021</c:v>
                </c:pt>
                <c:pt idx="75">
                  <c:v>106.291242</c:v>
                </c:pt>
                <c:pt idx="76">
                  <c:v>109.712137</c:v>
                </c:pt>
                <c:pt idx="77">
                  <c:v>111.329024</c:v>
                </c:pt>
                <c:pt idx="78">
                  <c:v>112.59147400000001</c:v>
                </c:pt>
                <c:pt idx="79">
                  <c:v>113.121844</c:v>
                </c:pt>
                <c:pt idx="80">
                  <c:v>110.53083700000001</c:v>
                </c:pt>
                <c:pt idx="81">
                  <c:v>109.617171</c:v>
                </c:pt>
                <c:pt idx="82">
                  <c:v>113.160725</c:v>
                </c:pt>
                <c:pt idx="83">
                  <c:v>118.89921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E-4531-8EB4-525E4893959F}"/>
            </c:ext>
          </c:extLst>
        </c:ser>
        <c:ser>
          <c:idx val="3"/>
          <c:order val="3"/>
          <c:tx>
            <c:v>Normal range for distillate - high</c:v>
          </c:tx>
          <c:spPr>
            <a:solidFill>
              <a:schemeClr val="bg1">
                <a:lumMod val="85000"/>
              </a:schemeClr>
            </a:solidFill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'18'!$I$28:$I$111</c:f>
              <c:numCache>
                <c:formatCode>0.0</c:formatCode>
                <c:ptCount val="84"/>
                <c:pt idx="0">
                  <c:v>41.361337999999989</c:v>
                </c:pt>
                <c:pt idx="1">
                  <c:v>26.090040999999999</c:v>
                </c:pt>
                <c:pt idx="2">
                  <c:v>34.385515000000012</c:v>
                </c:pt>
                <c:pt idx="3">
                  <c:v>44.630758</c:v>
                </c:pt>
                <c:pt idx="4">
                  <c:v>66.914863000000011</c:v>
                </c:pt>
                <c:pt idx="5">
                  <c:v>65.617975999999999</c:v>
                </c:pt>
                <c:pt idx="6">
                  <c:v>66.208526000000006</c:v>
                </c:pt>
                <c:pt idx="7">
                  <c:v>66.641156000000009</c:v>
                </c:pt>
                <c:pt idx="8">
                  <c:v>61.971163000000004</c:v>
                </c:pt>
                <c:pt idx="9">
                  <c:v>46.617829000000015</c:v>
                </c:pt>
                <c:pt idx="10">
                  <c:v>44.044275000000013</c:v>
                </c:pt>
                <c:pt idx="11">
                  <c:v>42.288789999999992</c:v>
                </c:pt>
                <c:pt idx="12">
                  <c:v>41.361337999999989</c:v>
                </c:pt>
                <c:pt idx="13">
                  <c:v>26.090040999999999</c:v>
                </c:pt>
                <c:pt idx="14">
                  <c:v>34.385515000000012</c:v>
                </c:pt>
                <c:pt idx="15">
                  <c:v>44.630758</c:v>
                </c:pt>
                <c:pt idx="16">
                  <c:v>66.914863000000011</c:v>
                </c:pt>
                <c:pt idx="17">
                  <c:v>65.617975999999999</c:v>
                </c:pt>
                <c:pt idx="18">
                  <c:v>66.208526000000006</c:v>
                </c:pt>
                <c:pt idx="19">
                  <c:v>66.641156000000009</c:v>
                </c:pt>
                <c:pt idx="20">
                  <c:v>61.971163000000004</c:v>
                </c:pt>
                <c:pt idx="21">
                  <c:v>46.617829000000015</c:v>
                </c:pt>
                <c:pt idx="22">
                  <c:v>44.044275000000013</c:v>
                </c:pt>
                <c:pt idx="23">
                  <c:v>42.288789999999992</c:v>
                </c:pt>
                <c:pt idx="24">
                  <c:v>41.361337999999989</c:v>
                </c:pt>
                <c:pt idx="25">
                  <c:v>26.090040999999999</c:v>
                </c:pt>
                <c:pt idx="26">
                  <c:v>34.385515000000012</c:v>
                </c:pt>
                <c:pt idx="27">
                  <c:v>44.630758</c:v>
                </c:pt>
                <c:pt idx="28">
                  <c:v>66.914863000000011</c:v>
                </c:pt>
                <c:pt idx="29">
                  <c:v>65.617975999999999</c:v>
                </c:pt>
                <c:pt idx="30">
                  <c:v>66.208526000000006</c:v>
                </c:pt>
                <c:pt idx="31">
                  <c:v>66.641156000000009</c:v>
                </c:pt>
                <c:pt idx="32">
                  <c:v>61.971163000000004</c:v>
                </c:pt>
                <c:pt idx="33">
                  <c:v>46.617829000000015</c:v>
                </c:pt>
                <c:pt idx="34">
                  <c:v>44.044275000000013</c:v>
                </c:pt>
                <c:pt idx="35">
                  <c:v>42.288789999999992</c:v>
                </c:pt>
                <c:pt idx="36">
                  <c:v>41.361337999999989</c:v>
                </c:pt>
                <c:pt idx="37">
                  <c:v>26.090040999999999</c:v>
                </c:pt>
                <c:pt idx="38">
                  <c:v>34.385515000000012</c:v>
                </c:pt>
                <c:pt idx="39">
                  <c:v>44.630758</c:v>
                </c:pt>
                <c:pt idx="40">
                  <c:v>66.914863000000011</c:v>
                </c:pt>
                <c:pt idx="41">
                  <c:v>65.617975999999999</c:v>
                </c:pt>
                <c:pt idx="42">
                  <c:v>66.208526000000006</c:v>
                </c:pt>
                <c:pt idx="43">
                  <c:v>66.641156000000009</c:v>
                </c:pt>
                <c:pt idx="44">
                  <c:v>61.971163000000004</c:v>
                </c:pt>
                <c:pt idx="45">
                  <c:v>46.617829000000015</c:v>
                </c:pt>
                <c:pt idx="46">
                  <c:v>44.044275000000013</c:v>
                </c:pt>
                <c:pt idx="47">
                  <c:v>42.288789999999992</c:v>
                </c:pt>
                <c:pt idx="48">
                  <c:v>41.361337999999989</c:v>
                </c:pt>
                <c:pt idx="49">
                  <c:v>26.090040999999999</c:v>
                </c:pt>
                <c:pt idx="50">
                  <c:v>34.385515000000012</c:v>
                </c:pt>
                <c:pt idx="51">
                  <c:v>44.630758</c:v>
                </c:pt>
                <c:pt idx="52">
                  <c:v>66.914863000000011</c:v>
                </c:pt>
                <c:pt idx="53">
                  <c:v>65.617975999999999</c:v>
                </c:pt>
                <c:pt idx="54">
                  <c:v>66.208526000000006</c:v>
                </c:pt>
                <c:pt idx="55">
                  <c:v>66.641156000000009</c:v>
                </c:pt>
                <c:pt idx="56">
                  <c:v>61.971163000000004</c:v>
                </c:pt>
                <c:pt idx="57">
                  <c:v>46.617829000000015</c:v>
                </c:pt>
                <c:pt idx="58">
                  <c:v>44.044275000000013</c:v>
                </c:pt>
                <c:pt idx="59">
                  <c:v>42.288789999999992</c:v>
                </c:pt>
                <c:pt idx="60">
                  <c:v>41.361337999999989</c:v>
                </c:pt>
                <c:pt idx="61">
                  <c:v>26.090040999999999</c:v>
                </c:pt>
                <c:pt idx="62">
                  <c:v>34.385515000000012</c:v>
                </c:pt>
                <c:pt idx="63">
                  <c:v>44.630758</c:v>
                </c:pt>
                <c:pt idx="64">
                  <c:v>66.914863000000011</c:v>
                </c:pt>
                <c:pt idx="65">
                  <c:v>65.617975999999999</c:v>
                </c:pt>
                <c:pt idx="66">
                  <c:v>66.208526000000006</c:v>
                </c:pt>
                <c:pt idx="67">
                  <c:v>66.641156000000009</c:v>
                </c:pt>
                <c:pt idx="68">
                  <c:v>61.971163000000004</c:v>
                </c:pt>
                <c:pt idx="69">
                  <c:v>46.617829000000015</c:v>
                </c:pt>
                <c:pt idx="70">
                  <c:v>44.044275000000013</c:v>
                </c:pt>
                <c:pt idx="71">
                  <c:v>42.288789999999992</c:v>
                </c:pt>
                <c:pt idx="72">
                  <c:v>41.361337999999989</c:v>
                </c:pt>
                <c:pt idx="73">
                  <c:v>26.090040999999999</c:v>
                </c:pt>
                <c:pt idx="74">
                  <c:v>34.385515000000012</c:v>
                </c:pt>
                <c:pt idx="75">
                  <c:v>44.630758</c:v>
                </c:pt>
                <c:pt idx="76">
                  <c:v>66.914863000000011</c:v>
                </c:pt>
                <c:pt idx="77">
                  <c:v>65.617975999999999</c:v>
                </c:pt>
                <c:pt idx="78">
                  <c:v>66.208526000000006</c:v>
                </c:pt>
                <c:pt idx="79">
                  <c:v>66.641156000000009</c:v>
                </c:pt>
                <c:pt idx="80">
                  <c:v>61.971163000000004</c:v>
                </c:pt>
                <c:pt idx="81">
                  <c:v>46.617829000000015</c:v>
                </c:pt>
                <c:pt idx="82">
                  <c:v>44.044275000000013</c:v>
                </c:pt>
                <c:pt idx="83">
                  <c:v>42.288789999999992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E-4531-8EB4-525E4893959F}"/>
            </c:ext>
          </c:extLst>
        </c:ser>
        <c:ser>
          <c:idx val="4"/>
          <c:order val="4"/>
          <c:tx>
            <c:v>Normal range for gasoline - low</c:v>
          </c:tx>
          <c:spPr>
            <a:noFill/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'18'!$J$28:$J$111</c:f>
              <c:numCache>
                <c:formatCode>0.0</c:formatCode>
                <c:ptCount val="84"/>
                <c:pt idx="0">
                  <c:v>75.574117000000001</c:v>
                </c:pt>
                <c:pt idx="1">
                  <c:v>96.67377399999998</c:v>
                </c:pt>
                <c:pt idx="2">
                  <c:v>79.125090999999998</c:v>
                </c:pt>
                <c:pt idx="3">
                  <c:v>72.720089999999999</c:v>
                </c:pt>
                <c:pt idx="4">
                  <c:v>44.095214999999996</c:v>
                </c:pt>
                <c:pt idx="5">
                  <c:v>44.069289999999995</c:v>
                </c:pt>
                <c:pt idx="6">
                  <c:v>42.074794999999995</c:v>
                </c:pt>
                <c:pt idx="7">
                  <c:v>35.828225000000003</c:v>
                </c:pt>
                <c:pt idx="8">
                  <c:v>37.013711000000001</c:v>
                </c:pt>
                <c:pt idx="9">
                  <c:v>54.209371999999973</c:v>
                </c:pt>
                <c:pt idx="10">
                  <c:v>63.392606999999998</c:v>
                </c:pt>
                <c:pt idx="11">
                  <c:v>63.222154000000018</c:v>
                </c:pt>
                <c:pt idx="12">
                  <c:v>75.574117000000001</c:v>
                </c:pt>
                <c:pt idx="13">
                  <c:v>96.67377399999998</c:v>
                </c:pt>
                <c:pt idx="14">
                  <c:v>79.125090999999998</c:v>
                </c:pt>
                <c:pt idx="15">
                  <c:v>72.720089999999999</c:v>
                </c:pt>
                <c:pt idx="16">
                  <c:v>44.095214999999996</c:v>
                </c:pt>
                <c:pt idx="17">
                  <c:v>44.069289999999995</c:v>
                </c:pt>
                <c:pt idx="18">
                  <c:v>42.074794999999995</c:v>
                </c:pt>
                <c:pt idx="19">
                  <c:v>35.828225000000003</c:v>
                </c:pt>
                <c:pt idx="20">
                  <c:v>37.013711000000001</c:v>
                </c:pt>
                <c:pt idx="21">
                  <c:v>54.209371999999973</c:v>
                </c:pt>
                <c:pt idx="22">
                  <c:v>63.392606999999998</c:v>
                </c:pt>
                <c:pt idx="23">
                  <c:v>63.222154000000018</c:v>
                </c:pt>
                <c:pt idx="24">
                  <c:v>75.574117000000001</c:v>
                </c:pt>
                <c:pt idx="25">
                  <c:v>96.67377399999998</c:v>
                </c:pt>
                <c:pt idx="26">
                  <c:v>79.125090999999998</c:v>
                </c:pt>
                <c:pt idx="27">
                  <c:v>72.720089999999999</c:v>
                </c:pt>
                <c:pt idx="28">
                  <c:v>44.095214999999996</c:v>
                </c:pt>
                <c:pt idx="29">
                  <c:v>44.069289999999995</c:v>
                </c:pt>
                <c:pt idx="30">
                  <c:v>42.074794999999995</c:v>
                </c:pt>
                <c:pt idx="31">
                  <c:v>35.828225000000003</c:v>
                </c:pt>
                <c:pt idx="32">
                  <c:v>37.013711000000001</c:v>
                </c:pt>
                <c:pt idx="33">
                  <c:v>54.209371999999973</c:v>
                </c:pt>
                <c:pt idx="34">
                  <c:v>63.392606999999998</c:v>
                </c:pt>
                <c:pt idx="35">
                  <c:v>63.222154000000018</c:v>
                </c:pt>
                <c:pt idx="36">
                  <c:v>75.574117000000001</c:v>
                </c:pt>
                <c:pt idx="37">
                  <c:v>96.67377399999998</c:v>
                </c:pt>
                <c:pt idx="38">
                  <c:v>79.125090999999998</c:v>
                </c:pt>
                <c:pt idx="39">
                  <c:v>72.720089999999999</c:v>
                </c:pt>
                <c:pt idx="40">
                  <c:v>44.095214999999996</c:v>
                </c:pt>
                <c:pt idx="41">
                  <c:v>44.069289999999995</c:v>
                </c:pt>
                <c:pt idx="42">
                  <c:v>42.074794999999995</c:v>
                </c:pt>
                <c:pt idx="43">
                  <c:v>35.828225000000003</c:v>
                </c:pt>
                <c:pt idx="44">
                  <c:v>37.013711000000001</c:v>
                </c:pt>
                <c:pt idx="45">
                  <c:v>54.209371999999973</c:v>
                </c:pt>
                <c:pt idx="46">
                  <c:v>63.392606999999998</c:v>
                </c:pt>
                <c:pt idx="47">
                  <c:v>63.222154000000018</c:v>
                </c:pt>
                <c:pt idx="48">
                  <c:v>75.574117000000001</c:v>
                </c:pt>
                <c:pt idx="49">
                  <c:v>96.67377399999998</c:v>
                </c:pt>
                <c:pt idx="50">
                  <c:v>79.125090999999998</c:v>
                </c:pt>
                <c:pt idx="51">
                  <c:v>72.720089999999999</c:v>
                </c:pt>
                <c:pt idx="52">
                  <c:v>44.095214999999996</c:v>
                </c:pt>
                <c:pt idx="53">
                  <c:v>44.069289999999995</c:v>
                </c:pt>
                <c:pt idx="54">
                  <c:v>42.074794999999995</c:v>
                </c:pt>
                <c:pt idx="55">
                  <c:v>35.828225000000003</c:v>
                </c:pt>
                <c:pt idx="56">
                  <c:v>37.013711000000001</c:v>
                </c:pt>
                <c:pt idx="57">
                  <c:v>54.209371999999973</c:v>
                </c:pt>
                <c:pt idx="58">
                  <c:v>63.392606999999998</c:v>
                </c:pt>
                <c:pt idx="59">
                  <c:v>63.222154000000018</c:v>
                </c:pt>
                <c:pt idx="60">
                  <c:v>75.574117000000001</c:v>
                </c:pt>
                <c:pt idx="61">
                  <c:v>96.67377399999998</c:v>
                </c:pt>
                <c:pt idx="62">
                  <c:v>79.125090999999998</c:v>
                </c:pt>
                <c:pt idx="63">
                  <c:v>72.720089999999999</c:v>
                </c:pt>
                <c:pt idx="64">
                  <c:v>44.095214999999996</c:v>
                </c:pt>
                <c:pt idx="65">
                  <c:v>44.069289999999995</c:v>
                </c:pt>
                <c:pt idx="66">
                  <c:v>42.074794999999995</c:v>
                </c:pt>
                <c:pt idx="67">
                  <c:v>35.828225000000003</c:v>
                </c:pt>
                <c:pt idx="68">
                  <c:v>37.013711000000001</c:v>
                </c:pt>
                <c:pt idx="69">
                  <c:v>54.209371999999973</c:v>
                </c:pt>
                <c:pt idx="70">
                  <c:v>63.392606999999998</c:v>
                </c:pt>
                <c:pt idx="71">
                  <c:v>63.222154000000018</c:v>
                </c:pt>
                <c:pt idx="72">
                  <c:v>75.574117000000001</c:v>
                </c:pt>
                <c:pt idx="73">
                  <c:v>96.67377399999998</c:v>
                </c:pt>
                <c:pt idx="74">
                  <c:v>79.125090999999998</c:v>
                </c:pt>
                <c:pt idx="75">
                  <c:v>72.720089999999999</c:v>
                </c:pt>
                <c:pt idx="76">
                  <c:v>44.095214999999996</c:v>
                </c:pt>
                <c:pt idx="77">
                  <c:v>44.069289999999995</c:v>
                </c:pt>
                <c:pt idx="78">
                  <c:v>42.074794999999995</c:v>
                </c:pt>
                <c:pt idx="79">
                  <c:v>35.828225000000003</c:v>
                </c:pt>
                <c:pt idx="80">
                  <c:v>37.013711000000001</c:v>
                </c:pt>
                <c:pt idx="81">
                  <c:v>54.209371999999973</c:v>
                </c:pt>
                <c:pt idx="82">
                  <c:v>63.392606999999998</c:v>
                </c:pt>
                <c:pt idx="83">
                  <c:v>63.222154000000018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E-4531-8EB4-525E4893959F}"/>
            </c:ext>
          </c:extLst>
        </c:ser>
        <c:ser>
          <c:idx val="5"/>
          <c:order val="5"/>
          <c:tx>
            <c:v>Normal range for gasoline - high</c:v>
          </c:tx>
          <c:spPr>
            <a:solidFill>
              <a:schemeClr val="bg1">
                <a:lumMod val="85000"/>
              </a:schemeClr>
            </a:solidFill>
            <a:ln>
              <a:noFill/>
            </a:ln>
          </c:spP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'18'!$K$28:$K$111</c:f>
              <c:numCache>
                <c:formatCode>0.0</c:formatCode>
                <c:ptCount val="84"/>
                <c:pt idx="0">
                  <c:v>26.079275000000024</c:v>
                </c:pt>
                <c:pt idx="1">
                  <c:v>12.404789000000022</c:v>
                </c:pt>
                <c:pt idx="2">
                  <c:v>36.619372999999968</c:v>
                </c:pt>
                <c:pt idx="3">
                  <c:v>34.820910000000026</c:v>
                </c:pt>
                <c:pt idx="4">
                  <c:v>38.229784999999993</c:v>
                </c:pt>
                <c:pt idx="5">
                  <c:v>33.462710000000015</c:v>
                </c:pt>
                <c:pt idx="6">
                  <c:v>29.485205000000008</c:v>
                </c:pt>
                <c:pt idx="7">
                  <c:v>21.942774999999983</c:v>
                </c:pt>
                <c:pt idx="8">
                  <c:v>18.36948799999999</c:v>
                </c:pt>
                <c:pt idx="9">
                  <c:v>17.171495000000021</c:v>
                </c:pt>
                <c:pt idx="10">
                  <c:v>20.632089999999977</c:v>
                </c:pt>
                <c:pt idx="11">
                  <c:v>18.984594999999985</c:v>
                </c:pt>
                <c:pt idx="12">
                  <c:v>26.079275000000024</c:v>
                </c:pt>
                <c:pt idx="13">
                  <c:v>12.404789000000022</c:v>
                </c:pt>
                <c:pt idx="14">
                  <c:v>36.619372999999968</c:v>
                </c:pt>
                <c:pt idx="15">
                  <c:v>34.820910000000026</c:v>
                </c:pt>
                <c:pt idx="16">
                  <c:v>38.229784999999993</c:v>
                </c:pt>
                <c:pt idx="17">
                  <c:v>33.462710000000015</c:v>
                </c:pt>
                <c:pt idx="18">
                  <c:v>29.485205000000008</c:v>
                </c:pt>
                <c:pt idx="19">
                  <c:v>21.942774999999983</c:v>
                </c:pt>
                <c:pt idx="20">
                  <c:v>18.36948799999999</c:v>
                </c:pt>
                <c:pt idx="21">
                  <c:v>17.171495000000021</c:v>
                </c:pt>
                <c:pt idx="22">
                  <c:v>20.632089999999977</c:v>
                </c:pt>
                <c:pt idx="23">
                  <c:v>18.984594999999985</c:v>
                </c:pt>
                <c:pt idx="24">
                  <c:v>26.079275000000024</c:v>
                </c:pt>
                <c:pt idx="25">
                  <c:v>12.404789000000022</c:v>
                </c:pt>
                <c:pt idx="26">
                  <c:v>36.619372999999968</c:v>
                </c:pt>
                <c:pt idx="27">
                  <c:v>34.820910000000026</c:v>
                </c:pt>
                <c:pt idx="28">
                  <c:v>38.229784999999993</c:v>
                </c:pt>
                <c:pt idx="29">
                  <c:v>33.462710000000015</c:v>
                </c:pt>
                <c:pt idx="30">
                  <c:v>29.485205000000008</c:v>
                </c:pt>
                <c:pt idx="31">
                  <c:v>21.942774999999983</c:v>
                </c:pt>
                <c:pt idx="32">
                  <c:v>18.36948799999999</c:v>
                </c:pt>
                <c:pt idx="33">
                  <c:v>17.171495000000021</c:v>
                </c:pt>
                <c:pt idx="34">
                  <c:v>20.632089999999977</c:v>
                </c:pt>
                <c:pt idx="35">
                  <c:v>18.984594999999985</c:v>
                </c:pt>
                <c:pt idx="36">
                  <c:v>26.079275000000024</c:v>
                </c:pt>
                <c:pt idx="37">
                  <c:v>12.404789000000022</c:v>
                </c:pt>
                <c:pt idx="38">
                  <c:v>36.619372999999968</c:v>
                </c:pt>
                <c:pt idx="39">
                  <c:v>34.820910000000026</c:v>
                </c:pt>
                <c:pt idx="40">
                  <c:v>38.229784999999993</c:v>
                </c:pt>
                <c:pt idx="41">
                  <c:v>33.462710000000015</c:v>
                </c:pt>
                <c:pt idx="42">
                  <c:v>29.485205000000008</c:v>
                </c:pt>
                <c:pt idx="43">
                  <c:v>21.942774999999983</c:v>
                </c:pt>
                <c:pt idx="44">
                  <c:v>18.36948799999999</c:v>
                </c:pt>
                <c:pt idx="45">
                  <c:v>17.171495000000021</c:v>
                </c:pt>
                <c:pt idx="46">
                  <c:v>20.632089999999977</c:v>
                </c:pt>
                <c:pt idx="47">
                  <c:v>18.984594999999985</c:v>
                </c:pt>
                <c:pt idx="48">
                  <c:v>26.079275000000024</c:v>
                </c:pt>
                <c:pt idx="49">
                  <c:v>12.404789000000022</c:v>
                </c:pt>
                <c:pt idx="50">
                  <c:v>36.619372999999968</c:v>
                </c:pt>
                <c:pt idx="51">
                  <c:v>34.820910000000026</c:v>
                </c:pt>
                <c:pt idx="52">
                  <c:v>38.229784999999993</c:v>
                </c:pt>
                <c:pt idx="53">
                  <c:v>33.462710000000015</c:v>
                </c:pt>
                <c:pt idx="54">
                  <c:v>29.485205000000008</c:v>
                </c:pt>
                <c:pt idx="55">
                  <c:v>21.942774999999983</c:v>
                </c:pt>
                <c:pt idx="56">
                  <c:v>18.36948799999999</c:v>
                </c:pt>
                <c:pt idx="57">
                  <c:v>17.171495000000021</c:v>
                </c:pt>
                <c:pt idx="58">
                  <c:v>20.632089999999977</c:v>
                </c:pt>
                <c:pt idx="59">
                  <c:v>18.984594999999985</c:v>
                </c:pt>
                <c:pt idx="60">
                  <c:v>26.079275000000024</c:v>
                </c:pt>
                <c:pt idx="61">
                  <c:v>12.404789000000022</c:v>
                </c:pt>
                <c:pt idx="62">
                  <c:v>36.619372999999968</c:v>
                </c:pt>
                <c:pt idx="63">
                  <c:v>34.820910000000026</c:v>
                </c:pt>
                <c:pt idx="64">
                  <c:v>38.229784999999993</c:v>
                </c:pt>
                <c:pt idx="65">
                  <c:v>33.462710000000015</c:v>
                </c:pt>
                <c:pt idx="66">
                  <c:v>29.485205000000008</c:v>
                </c:pt>
                <c:pt idx="67">
                  <c:v>21.942774999999983</c:v>
                </c:pt>
                <c:pt idx="68">
                  <c:v>18.36948799999999</c:v>
                </c:pt>
                <c:pt idx="69">
                  <c:v>17.171495000000021</c:v>
                </c:pt>
                <c:pt idx="70">
                  <c:v>20.632089999999977</c:v>
                </c:pt>
                <c:pt idx="71">
                  <c:v>18.984594999999985</c:v>
                </c:pt>
                <c:pt idx="72">
                  <c:v>26.079275000000024</c:v>
                </c:pt>
                <c:pt idx="73">
                  <c:v>12.404789000000022</c:v>
                </c:pt>
                <c:pt idx="74">
                  <c:v>36.619372999999968</c:v>
                </c:pt>
                <c:pt idx="75">
                  <c:v>34.820910000000026</c:v>
                </c:pt>
                <c:pt idx="76">
                  <c:v>38.229784999999993</c:v>
                </c:pt>
                <c:pt idx="77">
                  <c:v>33.462710000000015</c:v>
                </c:pt>
                <c:pt idx="78">
                  <c:v>29.485205000000008</c:v>
                </c:pt>
                <c:pt idx="79">
                  <c:v>21.942774999999983</c:v>
                </c:pt>
                <c:pt idx="80">
                  <c:v>18.36948799999999</c:v>
                </c:pt>
                <c:pt idx="81">
                  <c:v>17.171495000000021</c:v>
                </c:pt>
                <c:pt idx="82">
                  <c:v>20.632089999999977</c:v>
                </c:pt>
                <c:pt idx="83">
                  <c:v>18.984594999999985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E-4531-8EB4-525E4893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3968"/>
        <c:axId val="-976502880"/>
      </c:areaChart>
      <c:lineChart>
        <c:grouping val="standard"/>
        <c:varyColors val="0"/>
        <c:ser>
          <c:idx val="0"/>
          <c:order val="0"/>
          <c:tx>
            <c:v>Distillate inventories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'18'!$B$28:$B$111</c:f>
              <c:numCache>
                <c:formatCode>0.0</c:formatCode>
                <c:ptCount val="84"/>
                <c:pt idx="0">
                  <c:v>143.19</c:v>
                </c:pt>
                <c:pt idx="1">
                  <c:v>132.91800000000001</c:v>
                </c:pt>
                <c:pt idx="2">
                  <c:v>126.782</c:v>
                </c:pt>
                <c:pt idx="3">
                  <c:v>150.922</c:v>
                </c:pt>
                <c:pt idx="4">
                  <c:v>176.62700000000001</c:v>
                </c:pt>
                <c:pt idx="5">
                  <c:v>176.947</c:v>
                </c:pt>
                <c:pt idx="6">
                  <c:v>178.8</c:v>
                </c:pt>
                <c:pt idx="7">
                  <c:v>179.76300000000001</c:v>
                </c:pt>
                <c:pt idx="8">
                  <c:v>172.50200000000001</c:v>
                </c:pt>
                <c:pt idx="9">
                  <c:v>156.23500000000001</c:v>
                </c:pt>
                <c:pt idx="10">
                  <c:v>157.20500000000001</c:v>
                </c:pt>
                <c:pt idx="11">
                  <c:v>161.18799999999999</c:v>
                </c:pt>
                <c:pt idx="12">
                  <c:v>164.05760799999999</c:v>
                </c:pt>
                <c:pt idx="13">
                  <c:v>144.01243700000001</c:v>
                </c:pt>
                <c:pt idx="14">
                  <c:v>146.07853600000001</c:v>
                </c:pt>
                <c:pt idx="15">
                  <c:v>137.21829700000001</c:v>
                </c:pt>
                <c:pt idx="16">
                  <c:v>139.59954400000001</c:v>
                </c:pt>
                <c:pt idx="17">
                  <c:v>140.132555</c:v>
                </c:pt>
                <c:pt idx="18">
                  <c:v>142.13915600000001</c:v>
                </c:pt>
                <c:pt idx="19">
                  <c:v>137.625441</c:v>
                </c:pt>
                <c:pt idx="20">
                  <c:v>132.095395</c:v>
                </c:pt>
                <c:pt idx="21">
                  <c:v>132.81144399999999</c:v>
                </c:pt>
                <c:pt idx="22">
                  <c:v>131.69239400000001</c:v>
                </c:pt>
                <c:pt idx="23">
                  <c:v>130.03906000000001</c:v>
                </c:pt>
                <c:pt idx="24">
                  <c:v>125.281997</c:v>
                </c:pt>
                <c:pt idx="25">
                  <c:v>120.609776</c:v>
                </c:pt>
                <c:pt idx="26">
                  <c:v>114.65761500000001</c:v>
                </c:pt>
                <c:pt idx="27">
                  <c:v>106.291242</c:v>
                </c:pt>
                <c:pt idx="28">
                  <c:v>109.712137</c:v>
                </c:pt>
                <c:pt idx="29">
                  <c:v>111.329024</c:v>
                </c:pt>
                <c:pt idx="30">
                  <c:v>112.59147400000001</c:v>
                </c:pt>
                <c:pt idx="31">
                  <c:v>113.121844</c:v>
                </c:pt>
                <c:pt idx="32">
                  <c:v>110.53083700000001</c:v>
                </c:pt>
                <c:pt idx="33">
                  <c:v>110.49194900000001</c:v>
                </c:pt>
                <c:pt idx="34">
                  <c:v>120.60104200000001</c:v>
                </c:pt>
                <c:pt idx="35">
                  <c:v>118.89921</c:v>
                </c:pt>
                <c:pt idx="36">
                  <c:v>122.69627</c:v>
                </c:pt>
                <c:pt idx="37">
                  <c:v>124.661743</c:v>
                </c:pt>
                <c:pt idx="38">
                  <c:v>111.693021</c:v>
                </c:pt>
                <c:pt idx="39">
                  <c:v>111.71016400000001</c:v>
                </c:pt>
                <c:pt idx="40">
                  <c:v>112.76200900000001</c:v>
                </c:pt>
                <c:pt idx="41">
                  <c:v>111.99350800000001</c:v>
                </c:pt>
                <c:pt idx="42">
                  <c:v>119.786492</c:v>
                </c:pt>
                <c:pt idx="43">
                  <c:v>116.450351</c:v>
                </c:pt>
                <c:pt idx="44">
                  <c:v>118.841938</c:v>
                </c:pt>
                <c:pt idx="45">
                  <c:v>109.617171</c:v>
                </c:pt>
                <c:pt idx="46">
                  <c:v>113.160725</c:v>
                </c:pt>
                <c:pt idx="47">
                  <c:v>130.48589899999999</c:v>
                </c:pt>
                <c:pt idx="48">
                  <c:v>128.940808</c:v>
                </c:pt>
                <c:pt idx="49">
                  <c:v>117.92239600000001</c:v>
                </c:pt>
                <c:pt idx="50">
                  <c:v>121.54455</c:v>
                </c:pt>
                <c:pt idx="51">
                  <c:v>118.118452</c:v>
                </c:pt>
                <c:pt idx="52">
                  <c:v>121.933621</c:v>
                </c:pt>
                <c:pt idx="53">
                  <c:v>123.628377</c:v>
                </c:pt>
                <c:pt idx="54">
                  <c:v>129.87731600000001</c:v>
                </c:pt>
                <c:pt idx="55">
                  <c:v>126.210285</c:v>
                </c:pt>
                <c:pt idx="56">
                  <c:v>124.645759</c:v>
                </c:pt>
                <c:pt idx="57">
                  <c:v>117.206614</c:v>
                </c:pt>
                <c:pt idx="58">
                  <c:v>125.21517299999999</c:v>
                </c:pt>
                <c:pt idx="59">
                  <c:v>130.42120399999999</c:v>
                </c:pt>
                <c:pt idx="60">
                  <c:v>119.93326</c:v>
                </c:pt>
                <c:pt idx="61">
                  <c:v>119.388324</c:v>
                </c:pt>
                <c:pt idx="62">
                  <c:v>116.82599999999999</c:v>
                </c:pt>
                <c:pt idx="63">
                  <c:v>110.512704</c:v>
                </c:pt>
                <c:pt idx="64">
                  <c:v>112.303951</c:v>
                </c:pt>
                <c:pt idx="65">
                  <c:v>108.42900400000001</c:v>
                </c:pt>
                <c:pt idx="66">
                  <c:v>112.565973</c:v>
                </c:pt>
                <c:pt idx="67">
                  <c:v>122.750837</c:v>
                </c:pt>
                <c:pt idx="68">
                  <c:v>121.55800000000001</c:v>
                </c:pt>
                <c:pt idx="69">
                  <c:v>111.2908489</c:v>
                </c:pt>
                <c:pt idx="70">
                  <c:v>111.342</c:v>
                </c:pt>
                <c:pt idx="71">
                  <c:v>115.5198</c:v>
                </c:pt>
                <c:pt idx="72">
                  <c:v>118.4186</c:v>
                </c:pt>
                <c:pt idx="73">
                  <c:v>112.3222</c:v>
                </c:pt>
                <c:pt idx="74">
                  <c:v>109.0825</c:v>
                </c:pt>
                <c:pt idx="75">
                  <c:v>105.1377</c:v>
                </c:pt>
                <c:pt idx="76">
                  <c:v>107.9224</c:v>
                </c:pt>
                <c:pt idx="77">
                  <c:v>107.5369</c:v>
                </c:pt>
                <c:pt idx="78">
                  <c:v>113.2414</c:v>
                </c:pt>
                <c:pt idx="79">
                  <c:v>113.6078</c:v>
                </c:pt>
                <c:pt idx="80">
                  <c:v>110.62090000000001</c:v>
                </c:pt>
                <c:pt idx="81">
                  <c:v>102.6237</c:v>
                </c:pt>
                <c:pt idx="82">
                  <c:v>106.9807</c:v>
                </c:pt>
                <c:pt idx="83">
                  <c:v>113.5391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8E-4531-8EB4-525E4893959F}"/>
            </c:ext>
          </c:extLst>
        </c:ser>
        <c:ser>
          <c:idx val="1"/>
          <c:order val="1"/>
          <c:tx>
            <c:v>Gasoline inventories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'18'!$A$28:$A$111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'18'!$C$28:$C$111</c:f>
              <c:numCache>
                <c:formatCode>0.0</c:formatCode>
                <c:ptCount val="84"/>
                <c:pt idx="0">
                  <c:v>265.71100000000001</c:v>
                </c:pt>
                <c:pt idx="1">
                  <c:v>253.09100000000001</c:v>
                </c:pt>
                <c:pt idx="2">
                  <c:v>261.82299999999998</c:v>
                </c:pt>
                <c:pt idx="3">
                  <c:v>258.46300000000002</c:v>
                </c:pt>
                <c:pt idx="4">
                  <c:v>258.952</c:v>
                </c:pt>
                <c:pt idx="5">
                  <c:v>254.47900000000001</c:v>
                </c:pt>
                <c:pt idx="6">
                  <c:v>250.36</c:v>
                </c:pt>
                <c:pt idx="7">
                  <c:v>237.53399999999999</c:v>
                </c:pt>
                <c:pt idx="8">
                  <c:v>227.578</c:v>
                </c:pt>
                <c:pt idx="9">
                  <c:v>227.61586700000001</c:v>
                </c:pt>
                <c:pt idx="10">
                  <c:v>241.22969699999999</c:v>
                </c:pt>
                <c:pt idx="11">
                  <c:v>243.39474899999999</c:v>
                </c:pt>
                <c:pt idx="12">
                  <c:v>255.361605</c:v>
                </c:pt>
                <c:pt idx="13">
                  <c:v>241.27302900000001</c:v>
                </c:pt>
                <c:pt idx="14">
                  <c:v>237.84609399999999</c:v>
                </c:pt>
                <c:pt idx="15">
                  <c:v>238.62245100000001</c:v>
                </c:pt>
                <c:pt idx="16">
                  <c:v>240.175715</c:v>
                </c:pt>
                <c:pt idx="17">
                  <c:v>237.28622200000001</c:v>
                </c:pt>
                <c:pt idx="18">
                  <c:v>230.76469800000001</c:v>
                </c:pt>
                <c:pt idx="19">
                  <c:v>225.55103199999999</c:v>
                </c:pt>
                <c:pt idx="20">
                  <c:v>227.04755800000001</c:v>
                </c:pt>
                <c:pt idx="21">
                  <c:v>216.69639000000001</c:v>
                </c:pt>
                <c:pt idx="22">
                  <c:v>220.59760700000001</c:v>
                </c:pt>
                <c:pt idx="23">
                  <c:v>232.177537</c:v>
                </c:pt>
                <c:pt idx="24">
                  <c:v>251.78143700000001</c:v>
                </c:pt>
                <c:pt idx="25">
                  <c:v>250.26103599999999</c:v>
                </c:pt>
                <c:pt idx="26">
                  <c:v>238.50202100000001</c:v>
                </c:pt>
                <c:pt idx="27">
                  <c:v>230.01925299999999</c:v>
                </c:pt>
                <c:pt idx="28">
                  <c:v>220.72221500000001</c:v>
                </c:pt>
                <c:pt idx="29">
                  <c:v>221.01629</c:v>
                </c:pt>
                <c:pt idx="30">
                  <c:v>225.133026</c:v>
                </c:pt>
                <c:pt idx="31">
                  <c:v>215.59122500000001</c:v>
                </c:pt>
                <c:pt idx="32">
                  <c:v>209.51571100000001</c:v>
                </c:pt>
                <c:pt idx="33">
                  <c:v>210.44437199999999</c:v>
                </c:pt>
                <c:pt idx="34">
                  <c:v>221.35419999999999</c:v>
                </c:pt>
                <c:pt idx="35">
                  <c:v>224.41015400000001</c:v>
                </c:pt>
                <c:pt idx="36">
                  <c:v>239.63172499999999</c:v>
                </c:pt>
                <c:pt idx="37">
                  <c:v>242.635672</c:v>
                </c:pt>
                <c:pt idx="38">
                  <c:v>225.20362700000001</c:v>
                </c:pt>
                <c:pt idx="39">
                  <c:v>223.64209</c:v>
                </c:pt>
                <c:pt idx="40">
                  <c:v>222.14595199999999</c:v>
                </c:pt>
                <c:pt idx="41">
                  <c:v>222.055801</c:v>
                </c:pt>
                <c:pt idx="42">
                  <c:v>220.87479500000001</c:v>
                </c:pt>
                <c:pt idx="43">
                  <c:v>219.15346</c:v>
                </c:pt>
                <c:pt idx="44">
                  <c:v>227.885199</c:v>
                </c:pt>
                <c:pt idx="45">
                  <c:v>218.728658</c:v>
                </c:pt>
                <c:pt idx="46">
                  <c:v>221.53345100000001</c:v>
                </c:pt>
                <c:pt idx="47">
                  <c:v>240.716757</c:v>
                </c:pt>
                <c:pt idx="48">
                  <c:v>252.09595899999999</c:v>
                </c:pt>
                <c:pt idx="49">
                  <c:v>240.68621099999999</c:v>
                </c:pt>
                <c:pt idx="50">
                  <c:v>233.531848</c:v>
                </c:pt>
                <c:pt idx="51">
                  <c:v>233.70503299999999</c:v>
                </c:pt>
                <c:pt idx="52">
                  <c:v>231.654179</c:v>
                </c:pt>
                <c:pt idx="53">
                  <c:v>232.51895099999999</c:v>
                </c:pt>
                <c:pt idx="54">
                  <c:v>224.38041699999999</c:v>
                </c:pt>
                <c:pt idx="55">
                  <c:v>220.700153</c:v>
                </c:pt>
                <c:pt idx="56">
                  <c:v>219.772919</c:v>
                </c:pt>
                <c:pt idx="57">
                  <c:v>212.574747</c:v>
                </c:pt>
                <c:pt idx="58">
                  <c:v>221.03006099999999</c:v>
                </c:pt>
                <c:pt idx="59">
                  <c:v>238.21676099999999</c:v>
                </c:pt>
                <c:pt idx="60">
                  <c:v>251.069999</c:v>
                </c:pt>
                <c:pt idx="61">
                  <c:v>243.69924399999999</c:v>
                </c:pt>
                <c:pt idx="62">
                  <c:v>233.762238</c:v>
                </c:pt>
                <c:pt idx="63">
                  <c:v>228.244021</c:v>
                </c:pt>
                <c:pt idx="64">
                  <c:v>229.03829999999999</c:v>
                </c:pt>
                <c:pt idx="65">
                  <c:v>232.826528</c:v>
                </c:pt>
                <c:pt idx="66">
                  <c:v>229.508984</c:v>
                </c:pt>
                <c:pt idx="67">
                  <c:v>222.48826</c:v>
                </c:pt>
                <c:pt idx="68">
                  <c:v>219.09399999999999</c:v>
                </c:pt>
                <c:pt idx="69">
                  <c:v>205.86855979000001</c:v>
                </c:pt>
                <c:pt idx="70">
                  <c:v>215.17330000000001</c:v>
                </c:pt>
                <c:pt idx="71">
                  <c:v>230.24870000000001</c:v>
                </c:pt>
                <c:pt idx="72">
                  <c:v>243.97329999999999</c:v>
                </c:pt>
                <c:pt idx="73">
                  <c:v>239.7886</c:v>
                </c:pt>
                <c:pt idx="74">
                  <c:v>230.32550000000001</c:v>
                </c:pt>
                <c:pt idx="75">
                  <c:v>227.38900000000001</c:v>
                </c:pt>
                <c:pt idx="76">
                  <c:v>224.4067</c:v>
                </c:pt>
                <c:pt idx="77">
                  <c:v>224.2062</c:v>
                </c:pt>
                <c:pt idx="78">
                  <c:v>223.61510000000001</c:v>
                </c:pt>
                <c:pt idx="79">
                  <c:v>218.2217</c:v>
                </c:pt>
                <c:pt idx="80">
                  <c:v>217.54130000000001</c:v>
                </c:pt>
                <c:pt idx="81">
                  <c:v>212.7236</c:v>
                </c:pt>
                <c:pt idx="82">
                  <c:v>219.60810000000001</c:v>
                </c:pt>
                <c:pt idx="83">
                  <c:v>233.36160000000001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8E-4531-8EB4-525E4893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503968"/>
        <c:axId val="-976502880"/>
      </c:lineChart>
      <c:scatterChart>
        <c:scatterStyle val="lineMarker"/>
        <c:varyColors val="0"/>
        <c:ser>
          <c:idx val="6"/>
          <c:order val="6"/>
          <c:tx>
            <c:v>Forecast</c:v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8E-4531-8EB4-525E4893959F}"/>
                </c:ext>
              </c:extLst>
            </c:dLbl>
            <c:dLbl>
              <c:idx val="1"/>
              <c:layout>
                <c:manualLayout>
                  <c:x val="3.6537445014495136E-2"/>
                  <c:y val="2.8795601733215302E-2"/>
                </c:manualLayout>
              </c:layout>
              <c:tx>
                <c:rich>
                  <a:bodyPr/>
                  <a:lstStyle/>
                  <a:p>
                    <a:r>
                      <a:rPr lang="en-US" sz="900" baseline="0"/>
                      <a:t>forecast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68E-4531-8EB4-525E489395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'18'!$A$116:$A$117</c:f>
              <c:numCache>
                <c:formatCode>General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xVal>
          <c:yVal>
            <c:numRef>
              <c:f>'18'!$B$116:$B$117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68E-4531-8EB4-525E4893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5600"/>
        <c:axId val="-976506688"/>
      </c:scatterChart>
      <c:dateAx>
        <c:axId val="-976503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6502880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2880"/>
        <c:scaling>
          <c:orientation val="minMax"/>
          <c:max val="280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-976503968"/>
        <c:crosses val="autoZero"/>
        <c:crossBetween val="between"/>
        <c:majorUnit val="20"/>
      </c:valAx>
      <c:valAx>
        <c:axId val="-976505600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6688"/>
        <c:crosses val="max"/>
        <c:crossBetween val="midCat"/>
      </c:valAx>
      <c:valAx>
        <c:axId val="-97650668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solidFill>
            <a:schemeClr val="bg1">
              <a:lumMod val="85000"/>
            </a:schemeClr>
          </a:solidFill>
          <a:ln>
            <a:noFill/>
          </a:ln>
        </c:spPr>
        <c:crossAx val="-976505600"/>
        <c:crosses val="max"/>
        <c:crossBetween val="midCat"/>
      </c:valAx>
      <c:spPr>
        <a:noFill/>
        <a:ln w="9525">
          <a:solidFill>
            <a:schemeClr val="bg1">
              <a:lumMod val="85000"/>
            </a:schemeClr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66217307869918E-2"/>
          <c:y val="8.3187181164435145E-2"/>
          <c:w val="0.86757732092358386"/>
          <c:h val="0.66546163545067005"/>
        </c:manualLayout>
      </c:layout>
      <c:barChart>
        <c:barDir val="col"/>
        <c:grouping val="stacked"/>
        <c:varyColors val="0"/>
        <c:ser>
          <c:idx val="2"/>
          <c:order val="0"/>
          <c:spPr>
            <a:solidFill>
              <a:schemeClr val="accent5"/>
            </a:solidFill>
          </c:spPr>
          <c:invertIfNegative val="0"/>
          <c:cat>
            <c:strRef>
              <c:f>'2'!$A$28:$A$55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'2'!$J$28:$J$55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-1.3790207694000001</c:v>
                </c:pt>
                <c:pt idx="3">
                  <c:v>-0.36485986202999998</c:v>
                </c:pt>
                <c:pt idx="4">
                  <c:v>-1.0696206696999999</c:v>
                </c:pt>
                <c:pt idx="5">
                  <c:v>-1.6756278678000001</c:v>
                </c:pt>
                <c:pt idx="6">
                  <c:v>-1.5308352265</c:v>
                </c:pt>
                <c:pt idx="7">
                  <c:v>-0.77599126386999995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-6.9995328058000003E-2</c:v>
                </c:pt>
                <c:pt idx="14">
                  <c:v>-0.39412681619000001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-0.54018648851999995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B-4518-B9A8-1919EA4ED0A8}"/>
            </c:ext>
          </c:extLst>
        </c:ser>
        <c:ser>
          <c:idx val="0"/>
          <c:order val="1"/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'2'!$A$28:$A$55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'2'!$K$28:$K$55</c:f>
              <c:numCache>
                <c:formatCode>0.00</c:formatCode>
                <c:ptCount val="28"/>
                <c:pt idx="0">
                  <c:v>7.1875688608999999</c:v>
                </c:pt>
                <c:pt idx="1">
                  <c:v>5.4355610906000003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0.25553993583000001</c:v>
                </c:pt>
                <c:pt idx="9">
                  <c:v>8.9527428704999995E-2</c:v>
                </c:pt>
                <c:pt idx="10">
                  <c:v>0.81357785924000003</c:v>
                </c:pt>
                <c:pt idx="11">
                  <c:v>1.7221774316</c:v>
                </c:pt>
                <c:pt idx="12">
                  <c:v>1.2044175311</c:v>
                </c:pt>
                <c:pt idx="13">
                  <c:v>0</c:v>
                </c:pt>
                <c:pt idx="14">
                  <c:v>0</c:v>
                </c:pt>
                <c:pt idx="15">
                  <c:v>1.0017013527</c:v>
                </c:pt>
                <c:pt idx="16">
                  <c:v>0.58420135388000005</c:v>
                </c:pt>
                <c:pt idx="17">
                  <c:v>8.8112844292000003E-2</c:v>
                </c:pt>
                <c:pt idx="18">
                  <c:v>0</c:v>
                </c:pt>
                <c:pt idx="19">
                  <c:v>0.20448762805000001</c:v>
                </c:pt>
                <c:pt idx="20">
                  <c:v>1.0503759072000001</c:v>
                </c:pt>
                <c:pt idx="21">
                  <c:v>0.92478660232999998</c:v>
                </c:pt>
                <c:pt idx="22">
                  <c:v>2.5700226056000002</c:v>
                </c:pt>
                <c:pt idx="23">
                  <c:v>2.7923799924999999</c:v>
                </c:pt>
                <c:pt idx="24">
                  <c:v>2.6545424703</c:v>
                </c:pt>
                <c:pt idx="25">
                  <c:v>1.9918371207000001</c:v>
                </c:pt>
                <c:pt idx="26">
                  <c:v>1.7885486712000001</c:v>
                </c:pt>
                <c:pt idx="27">
                  <c:v>2.2877184438999998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B-4518-B9A8-1919EA4E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00294560"/>
        <c:axId val="-1500298368"/>
      </c:barChart>
      <c:scatterChart>
        <c:scatterStyle val="lineMarker"/>
        <c:varyColors val="0"/>
        <c:ser>
          <c:idx val="1"/>
          <c:order val="2"/>
          <c:tx>
            <c:strRef>
              <c:f>'2'!$C$61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'2'!$B$62:$B$63</c:f>
              <c:numCache>
                <c:formatCode>General</c:formatCode>
                <c:ptCount val="2"/>
                <c:pt idx="0">
                  <c:v>23.5</c:v>
                </c:pt>
                <c:pt idx="1">
                  <c:v>23.5</c:v>
                </c:pt>
              </c:numCache>
            </c:numRef>
          </c:xVal>
          <c:yVal>
            <c:numRef>
              <c:f>'2'!$C$62:$C$63</c:f>
              <c:numCache>
                <c:formatCode>0</c:formatCode>
                <c:ptCount val="2"/>
                <c:pt idx="0">
                  <c:v>-5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7B-4518-B9A8-1919EA4E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294560"/>
        <c:axId val="-1500298368"/>
      </c:scatterChart>
      <c:catAx>
        <c:axId val="-150029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>
            <a:solidFill>
              <a:schemeClr val="tx1"/>
            </a:solidFill>
          </a:ln>
        </c:spPr>
        <c:crossAx val="-1500298368"/>
        <c:crosses val="autoZero"/>
        <c:auto val="1"/>
        <c:lblAlgn val="ctr"/>
        <c:lblOffset val="100"/>
        <c:noMultiLvlLbl val="0"/>
      </c:catAx>
      <c:valAx>
        <c:axId val="-1500298368"/>
        <c:scaling>
          <c:orientation val="minMax"/>
          <c:max val="6"/>
          <c:min val="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294560"/>
        <c:crosses val="autoZero"/>
        <c:crossBetween val="between"/>
        <c:majorUnit val="2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5539486558263058"/>
          <c:w val="0.91482308613862295"/>
          <c:h val="0.59247076363975215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'19'!$A$29:$A$112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'19'!$C$29:$C$112</c:f>
              <c:numCache>
                <c:formatCode>0</c:formatCode>
                <c:ptCount val="84"/>
                <c:pt idx="0">
                  <c:v>48.018999999999998</c:v>
                </c:pt>
                <c:pt idx="1">
                  <c:v>37.734000000000002</c:v>
                </c:pt>
                <c:pt idx="2">
                  <c:v>36.265999999999998</c:v>
                </c:pt>
                <c:pt idx="3">
                  <c:v>40.213999999999999</c:v>
                </c:pt>
                <c:pt idx="4">
                  <c:v>49.670999999999999</c:v>
                </c:pt>
                <c:pt idx="5">
                  <c:v>54.127000000000002</c:v>
                </c:pt>
                <c:pt idx="6">
                  <c:v>64.161000000000001</c:v>
                </c:pt>
                <c:pt idx="7">
                  <c:v>69.605999999999995</c:v>
                </c:pt>
                <c:pt idx="8">
                  <c:v>72.167000000000002</c:v>
                </c:pt>
                <c:pt idx="9">
                  <c:v>76.198999999999998</c:v>
                </c:pt>
                <c:pt idx="10">
                  <c:v>72.114999999999995</c:v>
                </c:pt>
                <c:pt idx="11">
                  <c:v>63.838999999999999</c:v>
                </c:pt>
                <c:pt idx="12">
                  <c:v>48.018999999999998</c:v>
                </c:pt>
                <c:pt idx="13">
                  <c:v>37.734000000000002</c:v>
                </c:pt>
                <c:pt idx="14">
                  <c:v>36.265999999999998</c:v>
                </c:pt>
                <c:pt idx="15">
                  <c:v>40.213999999999999</c:v>
                </c:pt>
                <c:pt idx="16">
                  <c:v>49.670999999999999</c:v>
                </c:pt>
                <c:pt idx="17">
                  <c:v>54.127000000000002</c:v>
                </c:pt>
                <c:pt idx="18">
                  <c:v>64.161000000000001</c:v>
                </c:pt>
                <c:pt idx="19">
                  <c:v>69.605999999999995</c:v>
                </c:pt>
                <c:pt idx="20">
                  <c:v>72.167000000000002</c:v>
                </c:pt>
                <c:pt idx="21">
                  <c:v>76.198999999999998</c:v>
                </c:pt>
                <c:pt idx="22">
                  <c:v>72.114999999999995</c:v>
                </c:pt>
                <c:pt idx="23">
                  <c:v>63.838999999999999</c:v>
                </c:pt>
                <c:pt idx="24">
                  <c:v>48.018999999999998</c:v>
                </c:pt>
                <c:pt idx="25">
                  <c:v>37.734000000000002</c:v>
                </c:pt>
                <c:pt idx="26">
                  <c:v>36.265999999999998</c:v>
                </c:pt>
                <c:pt idx="27">
                  <c:v>40.213999999999999</c:v>
                </c:pt>
                <c:pt idx="28">
                  <c:v>49.670999999999999</c:v>
                </c:pt>
                <c:pt idx="29">
                  <c:v>54.127000000000002</c:v>
                </c:pt>
                <c:pt idx="30">
                  <c:v>64.161000000000001</c:v>
                </c:pt>
                <c:pt idx="31">
                  <c:v>69.605999999999995</c:v>
                </c:pt>
                <c:pt idx="32">
                  <c:v>72.167000000000002</c:v>
                </c:pt>
                <c:pt idx="33">
                  <c:v>76.198999999999998</c:v>
                </c:pt>
                <c:pt idx="34">
                  <c:v>72.114999999999995</c:v>
                </c:pt>
                <c:pt idx="35">
                  <c:v>63.838999999999999</c:v>
                </c:pt>
                <c:pt idx="36">
                  <c:v>48.018999999999998</c:v>
                </c:pt>
                <c:pt idx="37">
                  <c:v>37.734000000000002</c:v>
                </c:pt>
                <c:pt idx="38">
                  <c:v>36.265999999999998</c:v>
                </c:pt>
                <c:pt idx="39">
                  <c:v>40.213999999999999</c:v>
                </c:pt>
                <c:pt idx="40">
                  <c:v>49.670999999999999</c:v>
                </c:pt>
                <c:pt idx="41">
                  <c:v>54.127000000000002</c:v>
                </c:pt>
                <c:pt idx="42">
                  <c:v>64.161000000000001</c:v>
                </c:pt>
                <c:pt idx="43">
                  <c:v>69.605999999999995</c:v>
                </c:pt>
                <c:pt idx="44">
                  <c:v>72.167000000000002</c:v>
                </c:pt>
                <c:pt idx="45">
                  <c:v>76.198999999999998</c:v>
                </c:pt>
                <c:pt idx="46">
                  <c:v>72.114999999999995</c:v>
                </c:pt>
                <c:pt idx="47">
                  <c:v>63.838999999999999</c:v>
                </c:pt>
                <c:pt idx="48">
                  <c:v>48.018999999999998</c:v>
                </c:pt>
                <c:pt idx="49">
                  <c:v>37.734000000000002</c:v>
                </c:pt>
                <c:pt idx="50">
                  <c:v>36.265999999999998</c:v>
                </c:pt>
                <c:pt idx="51">
                  <c:v>40.213999999999999</c:v>
                </c:pt>
                <c:pt idx="52">
                  <c:v>49.670999999999999</c:v>
                </c:pt>
                <c:pt idx="53">
                  <c:v>54.127000000000002</c:v>
                </c:pt>
                <c:pt idx="54">
                  <c:v>64.161000000000001</c:v>
                </c:pt>
                <c:pt idx="55">
                  <c:v>69.605999999999995</c:v>
                </c:pt>
                <c:pt idx="56">
                  <c:v>72.167000000000002</c:v>
                </c:pt>
                <c:pt idx="57">
                  <c:v>76.198999999999998</c:v>
                </c:pt>
                <c:pt idx="58">
                  <c:v>72.114999999999995</c:v>
                </c:pt>
                <c:pt idx="59">
                  <c:v>63.838999999999999</c:v>
                </c:pt>
                <c:pt idx="60">
                  <c:v>48.018999999999998</c:v>
                </c:pt>
                <c:pt idx="61">
                  <c:v>37.734000000000002</c:v>
                </c:pt>
                <c:pt idx="62">
                  <c:v>36.265999999999998</c:v>
                </c:pt>
                <c:pt idx="63">
                  <c:v>40.213999999999999</c:v>
                </c:pt>
                <c:pt idx="64">
                  <c:v>49.670999999999999</c:v>
                </c:pt>
                <c:pt idx="65">
                  <c:v>54.127000000000002</c:v>
                </c:pt>
                <c:pt idx="66">
                  <c:v>64.161000000000001</c:v>
                </c:pt>
                <c:pt idx="67">
                  <c:v>69.605999999999995</c:v>
                </c:pt>
                <c:pt idx="68">
                  <c:v>72.167000000000002</c:v>
                </c:pt>
                <c:pt idx="69">
                  <c:v>76.198999999999998</c:v>
                </c:pt>
                <c:pt idx="70">
                  <c:v>72.114999999999995</c:v>
                </c:pt>
                <c:pt idx="71">
                  <c:v>63.838999999999999</c:v>
                </c:pt>
                <c:pt idx="72">
                  <c:v>48.018999999999998</c:v>
                </c:pt>
                <c:pt idx="73">
                  <c:v>37.734000000000002</c:v>
                </c:pt>
                <c:pt idx="74">
                  <c:v>36.265999999999998</c:v>
                </c:pt>
                <c:pt idx="75">
                  <c:v>40.213999999999999</c:v>
                </c:pt>
                <c:pt idx="76">
                  <c:v>49.670999999999999</c:v>
                </c:pt>
                <c:pt idx="77">
                  <c:v>54.127000000000002</c:v>
                </c:pt>
                <c:pt idx="78">
                  <c:v>64.161000000000001</c:v>
                </c:pt>
                <c:pt idx="79">
                  <c:v>69.605999999999995</c:v>
                </c:pt>
                <c:pt idx="80">
                  <c:v>72.167000000000002</c:v>
                </c:pt>
                <c:pt idx="81">
                  <c:v>76.198999999999998</c:v>
                </c:pt>
                <c:pt idx="82">
                  <c:v>72.114999999999995</c:v>
                </c:pt>
                <c:pt idx="83">
                  <c:v>63.838999999999999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D-4706-9F3D-7A789F7AFA03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'19'!$A$29:$A$112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'19'!$E$29:$E$112</c:f>
              <c:numCache>
                <c:formatCode>0</c:formatCode>
                <c:ptCount val="84"/>
                <c:pt idx="0">
                  <c:v>26.232000000000006</c:v>
                </c:pt>
                <c:pt idx="1">
                  <c:v>26.366999999999997</c:v>
                </c:pt>
                <c:pt idx="2">
                  <c:v>24.544000000000004</c:v>
                </c:pt>
                <c:pt idx="3">
                  <c:v>22.691000000000003</c:v>
                </c:pt>
                <c:pt idx="4">
                  <c:v>21.378000000000007</c:v>
                </c:pt>
                <c:pt idx="5">
                  <c:v>25.064999999999991</c:v>
                </c:pt>
                <c:pt idx="6">
                  <c:v>22.908000000000001</c:v>
                </c:pt>
                <c:pt idx="7">
                  <c:v>26.753</c:v>
                </c:pt>
                <c:pt idx="8">
                  <c:v>29.236999999999995</c:v>
                </c:pt>
                <c:pt idx="9">
                  <c:v>21.709000000000003</c:v>
                </c:pt>
                <c:pt idx="10">
                  <c:v>20.323999999999998</c:v>
                </c:pt>
                <c:pt idx="11">
                  <c:v>16.823999999999998</c:v>
                </c:pt>
                <c:pt idx="12">
                  <c:v>26.232000000000006</c:v>
                </c:pt>
                <c:pt idx="13">
                  <c:v>26.366999999999997</c:v>
                </c:pt>
                <c:pt idx="14">
                  <c:v>24.544000000000004</c:v>
                </c:pt>
                <c:pt idx="15">
                  <c:v>22.691000000000003</c:v>
                </c:pt>
                <c:pt idx="16">
                  <c:v>21.378000000000007</c:v>
                </c:pt>
                <c:pt idx="17">
                  <c:v>25.064999999999991</c:v>
                </c:pt>
                <c:pt idx="18">
                  <c:v>22.908000000000001</c:v>
                </c:pt>
                <c:pt idx="19">
                  <c:v>26.753</c:v>
                </c:pt>
                <c:pt idx="20">
                  <c:v>29.236999999999995</c:v>
                </c:pt>
                <c:pt idx="21">
                  <c:v>21.709000000000003</c:v>
                </c:pt>
                <c:pt idx="22">
                  <c:v>20.323999999999998</c:v>
                </c:pt>
                <c:pt idx="23">
                  <c:v>16.823999999999998</c:v>
                </c:pt>
                <c:pt idx="24">
                  <c:v>26.232000000000006</c:v>
                </c:pt>
                <c:pt idx="25">
                  <c:v>26.366999999999997</c:v>
                </c:pt>
                <c:pt idx="26">
                  <c:v>24.544000000000004</c:v>
                </c:pt>
                <c:pt idx="27">
                  <c:v>22.691000000000003</c:v>
                </c:pt>
                <c:pt idx="28">
                  <c:v>21.378000000000007</c:v>
                </c:pt>
                <c:pt idx="29">
                  <c:v>25.064999999999991</c:v>
                </c:pt>
                <c:pt idx="30">
                  <c:v>22.908000000000001</c:v>
                </c:pt>
                <c:pt idx="31">
                  <c:v>26.753</c:v>
                </c:pt>
                <c:pt idx="32">
                  <c:v>29.236999999999995</c:v>
                </c:pt>
                <c:pt idx="33">
                  <c:v>21.709000000000003</c:v>
                </c:pt>
                <c:pt idx="34">
                  <c:v>20.323999999999998</c:v>
                </c:pt>
                <c:pt idx="35">
                  <c:v>16.823999999999998</c:v>
                </c:pt>
                <c:pt idx="36">
                  <c:v>26.232000000000006</c:v>
                </c:pt>
                <c:pt idx="37">
                  <c:v>26.366999999999997</c:v>
                </c:pt>
                <c:pt idx="38">
                  <c:v>24.544000000000004</c:v>
                </c:pt>
                <c:pt idx="39">
                  <c:v>22.691000000000003</c:v>
                </c:pt>
                <c:pt idx="40">
                  <c:v>21.378000000000007</c:v>
                </c:pt>
                <c:pt idx="41">
                  <c:v>25.064999999999991</c:v>
                </c:pt>
                <c:pt idx="42">
                  <c:v>22.908000000000001</c:v>
                </c:pt>
                <c:pt idx="43">
                  <c:v>26.753</c:v>
                </c:pt>
                <c:pt idx="44">
                  <c:v>29.236999999999995</c:v>
                </c:pt>
                <c:pt idx="45">
                  <c:v>21.709000000000003</c:v>
                </c:pt>
                <c:pt idx="46">
                  <c:v>20.323999999999998</c:v>
                </c:pt>
                <c:pt idx="47">
                  <c:v>16.823999999999998</c:v>
                </c:pt>
                <c:pt idx="48">
                  <c:v>26.232000000000006</c:v>
                </c:pt>
                <c:pt idx="49">
                  <c:v>26.366999999999997</c:v>
                </c:pt>
                <c:pt idx="50">
                  <c:v>24.544000000000004</c:v>
                </c:pt>
                <c:pt idx="51">
                  <c:v>22.691000000000003</c:v>
                </c:pt>
                <c:pt idx="52">
                  <c:v>21.378000000000007</c:v>
                </c:pt>
                <c:pt idx="53">
                  <c:v>25.064999999999991</c:v>
                </c:pt>
                <c:pt idx="54">
                  <c:v>22.908000000000001</c:v>
                </c:pt>
                <c:pt idx="55">
                  <c:v>26.753</c:v>
                </c:pt>
                <c:pt idx="56">
                  <c:v>29.236999999999995</c:v>
                </c:pt>
                <c:pt idx="57">
                  <c:v>21.709000000000003</c:v>
                </c:pt>
                <c:pt idx="58">
                  <c:v>20.323999999999998</c:v>
                </c:pt>
                <c:pt idx="59">
                  <c:v>16.823999999999998</c:v>
                </c:pt>
                <c:pt idx="60">
                  <c:v>26.232000000000006</c:v>
                </c:pt>
                <c:pt idx="61">
                  <c:v>26.366999999999997</c:v>
                </c:pt>
                <c:pt idx="62">
                  <c:v>24.544000000000004</c:v>
                </c:pt>
                <c:pt idx="63">
                  <c:v>22.691000000000003</c:v>
                </c:pt>
                <c:pt idx="64">
                  <c:v>21.378000000000007</c:v>
                </c:pt>
                <c:pt idx="65">
                  <c:v>25.064999999999991</c:v>
                </c:pt>
                <c:pt idx="66">
                  <c:v>22.908000000000001</c:v>
                </c:pt>
                <c:pt idx="67">
                  <c:v>26.753</c:v>
                </c:pt>
                <c:pt idx="68">
                  <c:v>29.236999999999995</c:v>
                </c:pt>
                <c:pt idx="69">
                  <c:v>21.709000000000003</c:v>
                </c:pt>
                <c:pt idx="70">
                  <c:v>20.323999999999998</c:v>
                </c:pt>
                <c:pt idx="71">
                  <c:v>16.823999999999998</c:v>
                </c:pt>
                <c:pt idx="72">
                  <c:v>26.232000000000006</c:v>
                </c:pt>
                <c:pt idx="73">
                  <c:v>26.366999999999997</c:v>
                </c:pt>
                <c:pt idx="74">
                  <c:v>24.544000000000004</c:v>
                </c:pt>
                <c:pt idx="75">
                  <c:v>22.691000000000003</c:v>
                </c:pt>
                <c:pt idx="76">
                  <c:v>21.378000000000007</c:v>
                </c:pt>
                <c:pt idx="77">
                  <c:v>25.064999999999991</c:v>
                </c:pt>
                <c:pt idx="78">
                  <c:v>22.908000000000001</c:v>
                </c:pt>
                <c:pt idx="79">
                  <c:v>26.753</c:v>
                </c:pt>
                <c:pt idx="80">
                  <c:v>29.236999999999995</c:v>
                </c:pt>
                <c:pt idx="81">
                  <c:v>21.709000000000003</c:v>
                </c:pt>
                <c:pt idx="82">
                  <c:v>20.323999999999998</c:v>
                </c:pt>
                <c:pt idx="83">
                  <c:v>16.823999999999998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D-4706-9F3D-7A789F7A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4720"/>
        <c:axId val="-976506144"/>
      </c:areaChart>
      <c:lineChart>
        <c:grouping val="standard"/>
        <c:varyColors val="0"/>
        <c:ser>
          <c:idx val="0"/>
          <c:order val="0"/>
          <c:tx>
            <c:v>U.S propane inventories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'19'!$A$29:$A$112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'19'!$B$29:$B$112</c:f>
              <c:numCache>
                <c:formatCode>0.0</c:formatCode>
                <c:ptCount val="84"/>
                <c:pt idx="0">
                  <c:v>74.251000000000005</c:v>
                </c:pt>
                <c:pt idx="1">
                  <c:v>64.100999999999999</c:v>
                </c:pt>
                <c:pt idx="2">
                  <c:v>60.81</c:v>
                </c:pt>
                <c:pt idx="3">
                  <c:v>62.905000000000001</c:v>
                </c:pt>
                <c:pt idx="4">
                  <c:v>68.11</c:v>
                </c:pt>
                <c:pt idx="5">
                  <c:v>75.802999999999997</c:v>
                </c:pt>
                <c:pt idx="6">
                  <c:v>85.442999999999998</c:v>
                </c:pt>
                <c:pt idx="7">
                  <c:v>95.254999999999995</c:v>
                </c:pt>
                <c:pt idx="8">
                  <c:v>100.31399999999999</c:v>
                </c:pt>
                <c:pt idx="9">
                  <c:v>94.662000000000006</c:v>
                </c:pt>
                <c:pt idx="10">
                  <c:v>89.388000000000005</c:v>
                </c:pt>
                <c:pt idx="11">
                  <c:v>69.855999999999995</c:v>
                </c:pt>
                <c:pt idx="12">
                  <c:v>55.151000000000003</c:v>
                </c:pt>
                <c:pt idx="13">
                  <c:v>43.514000000000003</c:v>
                </c:pt>
                <c:pt idx="14">
                  <c:v>41.744999999999997</c:v>
                </c:pt>
                <c:pt idx="15">
                  <c:v>44.915999999999997</c:v>
                </c:pt>
                <c:pt idx="16">
                  <c:v>52.225000000000001</c:v>
                </c:pt>
                <c:pt idx="17">
                  <c:v>56.784999999999997</c:v>
                </c:pt>
                <c:pt idx="18">
                  <c:v>64.31</c:v>
                </c:pt>
                <c:pt idx="19">
                  <c:v>69.605999999999995</c:v>
                </c:pt>
                <c:pt idx="20">
                  <c:v>72.167000000000002</c:v>
                </c:pt>
                <c:pt idx="21">
                  <c:v>76.198999999999998</c:v>
                </c:pt>
                <c:pt idx="22">
                  <c:v>72.114999999999995</c:v>
                </c:pt>
                <c:pt idx="23">
                  <c:v>63.838999999999999</c:v>
                </c:pt>
                <c:pt idx="24">
                  <c:v>48.018999999999998</c:v>
                </c:pt>
                <c:pt idx="25">
                  <c:v>37.734000000000002</c:v>
                </c:pt>
                <c:pt idx="26">
                  <c:v>36.265999999999998</c:v>
                </c:pt>
                <c:pt idx="27">
                  <c:v>40.213999999999999</c:v>
                </c:pt>
                <c:pt idx="28">
                  <c:v>49.670999999999999</c:v>
                </c:pt>
                <c:pt idx="29">
                  <c:v>54.127000000000002</c:v>
                </c:pt>
                <c:pt idx="30">
                  <c:v>64.161000000000001</c:v>
                </c:pt>
                <c:pt idx="31">
                  <c:v>72.837999999999994</c:v>
                </c:pt>
                <c:pt idx="32">
                  <c:v>81.98</c:v>
                </c:pt>
                <c:pt idx="33">
                  <c:v>86.724000000000004</c:v>
                </c:pt>
                <c:pt idx="34">
                  <c:v>87.671999999999997</c:v>
                </c:pt>
                <c:pt idx="35">
                  <c:v>76.641999999999996</c:v>
                </c:pt>
                <c:pt idx="36">
                  <c:v>68.543999999999997</c:v>
                </c:pt>
                <c:pt idx="37">
                  <c:v>60.451999999999998</c:v>
                </c:pt>
                <c:pt idx="38">
                  <c:v>55.197000000000003</c:v>
                </c:pt>
                <c:pt idx="39">
                  <c:v>60.600999999999999</c:v>
                </c:pt>
                <c:pt idx="40">
                  <c:v>71.049000000000007</c:v>
                </c:pt>
                <c:pt idx="41">
                  <c:v>79.191999999999993</c:v>
                </c:pt>
                <c:pt idx="42">
                  <c:v>86.676000000000002</c:v>
                </c:pt>
                <c:pt idx="43">
                  <c:v>96.358999999999995</c:v>
                </c:pt>
                <c:pt idx="44">
                  <c:v>101.404</c:v>
                </c:pt>
                <c:pt idx="45">
                  <c:v>97.908000000000001</c:v>
                </c:pt>
                <c:pt idx="46">
                  <c:v>90.122</c:v>
                </c:pt>
                <c:pt idx="47">
                  <c:v>79.64</c:v>
                </c:pt>
                <c:pt idx="48">
                  <c:v>59.95</c:v>
                </c:pt>
                <c:pt idx="49">
                  <c:v>49.584000000000003</c:v>
                </c:pt>
                <c:pt idx="50">
                  <c:v>51.591999999999999</c:v>
                </c:pt>
                <c:pt idx="51">
                  <c:v>57.13</c:v>
                </c:pt>
                <c:pt idx="52">
                  <c:v>66.498999999999995</c:v>
                </c:pt>
                <c:pt idx="53">
                  <c:v>74.856999999999999</c:v>
                </c:pt>
                <c:pt idx="54">
                  <c:v>87.069000000000003</c:v>
                </c:pt>
                <c:pt idx="55">
                  <c:v>93.796000000000006</c:v>
                </c:pt>
                <c:pt idx="56">
                  <c:v>97.305000000000007</c:v>
                </c:pt>
                <c:pt idx="57">
                  <c:v>97.292000000000002</c:v>
                </c:pt>
                <c:pt idx="58">
                  <c:v>92.438999999999993</c:v>
                </c:pt>
                <c:pt idx="59">
                  <c:v>80.662999999999997</c:v>
                </c:pt>
                <c:pt idx="60">
                  <c:v>59.335999999999999</c:v>
                </c:pt>
                <c:pt idx="61">
                  <c:v>46.610999999999997</c:v>
                </c:pt>
                <c:pt idx="62">
                  <c:v>44.146000000000001</c:v>
                </c:pt>
                <c:pt idx="63">
                  <c:v>48.622</c:v>
                </c:pt>
                <c:pt idx="64">
                  <c:v>62.601999999999997</c:v>
                </c:pt>
                <c:pt idx="65">
                  <c:v>75.200999999999993</c:v>
                </c:pt>
                <c:pt idx="66">
                  <c:v>82.350999999999999</c:v>
                </c:pt>
                <c:pt idx="67">
                  <c:v>94.1</c:v>
                </c:pt>
                <c:pt idx="68">
                  <c:v>98.773973499999997</c:v>
                </c:pt>
                <c:pt idx="69">
                  <c:v>104.22337229999999</c:v>
                </c:pt>
                <c:pt idx="70">
                  <c:v>99.329030000000003</c:v>
                </c:pt>
                <c:pt idx="71">
                  <c:v>88.171009999999995</c:v>
                </c:pt>
                <c:pt idx="72">
                  <c:v>72.102689999999996</c:v>
                </c:pt>
                <c:pt idx="73">
                  <c:v>58.723799999999997</c:v>
                </c:pt>
                <c:pt idx="74">
                  <c:v>56.808210000000003</c:v>
                </c:pt>
                <c:pt idx="75">
                  <c:v>60.144559999999998</c:v>
                </c:pt>
                <c:pt idx="76">
                  <c:v>68.363069999999993</c:v>
                </c:pt>
                <c:pt idx="77">
                  <c:v>75.799490000000006</c:v>
                </c:pt>
                <c:pt idx="78">
                  <c:v>83.366680000000002</c:v>
                </c:pt>
                <c:pt idx="79">
                  <c:v>91.683400000000006</c:v>
                </c:pt>
                <c:pt idx="80">
                  <c:v>96.460030000000003</c:v>
                </c:pt>
                <c:pt idx="81">
                  <c:v>96.589330000000004</c:v>
                </c:pt>
                <c:pt idx="82">
                  <c:v>93.308319999999995</c:v>
                </c:pt>
                <c:pt idx="83">
                  <c:v>82.97251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D-4706-9F3D-7A789F7A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494720"/>
        <c:axId val="-976506144"/>
      </c:lineChart>
      <c:scatterChart>
        <c:scatterStyle val="lineMarker"/>
        <c:varyColors val="0"/>
        <c:ser>
          <c:idx val="3"/>
          <c:order val="3"/>
          <c:tx>
            <c:strRef>
              <c:f>'19'!$B$116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D-4706-9F3D-7A789F7AFA03}"/>
                </c:ext>
              </c:extLst>
            </c:dLbl>
            <c:dLbl>
              <c:idx val="1"/>
              <c:layout>
                <c:manualLayout>
                  <c:x val="1.6054761447501988E-2"/>
                  <c:y val="3.953594745380445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D-4706-9F3D-7A789F7AFA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'19'!$A$117:$A$118</c:f>
              <c:numCache>
                <c:formatCode>General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xVal>
          <c:yVal>
            <c:numRef>
              <c:f>'19'!$B$117:$B$118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5AD-4706-9F3D-7A789F7A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5808"/>
        <c:axId val="-976509408"/>
      </c:scatterChart>
      <c:dateAx>
        <c:axId val="-9764947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6506144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6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494720"/>
        <c:crosses val="autoZero"/>
        <c:crossBetween val="between"/>
        <c:majorUnit val="25"/>
      </c:valAx>
      <c:valAx>
        <c:axId val="-976495808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509408"/>
        <c:crosses val="max"/>
        <c:crossBetween val="midCat"/>
      </c:valAx>
      <c:valAx>
        <c:axId val="-97650940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49580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7228748845418715"/>
          <c:h val="0.61603353312179265"/>
        </c:manualLayout>
      </c:layout>
      <c:areaChart>
        <c:grouping val="standard"/>
        <c:varyColors val="0"/>
        <c:ser>
          <c:idx val="0"/>
          <c:order val="0"/>
          <c:tx>
            <c:strRef>
              <c:f>'20'!$B$28</c:f>
              <c:strCache>
                <c:ptCount val="1"/>
                <c:pt idx="0">
                  <c:v>crude oil net imports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alpha val="80000"/>
                </a:schemeClr>
              </a:solidFill>
            </a:ln>
          </c:spPr>
          <c:cat>
            <c:numRef>
              <c:f>'20'!$A$29:$A$124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'20'!$B$29:$B$124</c:f>
              <c:numCache>
                <c:formatCode>0.00</c:formatCode>
                <c:ptCount val="96"/>
                <c:pt idx="0">
                  <c:v>4.9153419999999999</c:v>
                </c:pt>
                <c:pt idx="1">
                  <c:v>3.7550110000000001</c:v>
                </c:pt>
                <c:pt idx="2">
                  <c:v>4.1100700000000003</c:v>
                </c:pt>
                <c:pt idx="3">
                  <c:v>4.0878839999999999</c:v>
                </c:pt>
                <c:pt idx="4">
                  <c:v>4.1950570000000003</c:v>
                </c:pt>
                <c:pt idx="5">
                  <c:v>4.0522790000000004</c:v>
                </c:pt>
                <c:pt idx="6">
                  <c:v>4.232246</c:v>
                </c:pt>
                <c:pt idx="7">
                  <c:v>4.1892469999999999</c:v>
                </c:pt>
                <c:pt idx="8">
                  <c:v>3.3901720000000002</c:v>
                </c:pt>
                <c:pt idx="9">
                  <c:v>2.8297590000000001</c:v>
                </c:pt>
                <c:pt idx="10">
                  <c:v>2.737447</c:v>
                </c:pt>
                <c:pt idx="11">
                  <c:v>3.2964319999999998</c:v>
                </c:pt>
                <c:pt idx="12">
                  <c:v>3.0230760000000001</c:v>
                </c:pt>
                <c:pt idx="13">
                  <c:v>2.982148</c:v>
                </c:pt>
                <c:pt idx="14">
                  <c:v>2.6708349999999998</c:v>
                </c:pt>
                <c:pt idx="15">
                  <c:v>2.6369150000000001</c:v>
                </c:pt>
                <c:pt idx="16">
                  <c:v>2.909678</c:v>
                </c:pt>
                <c:pt idx="17">
                  <c:v>3.6455860000000002</c:v>
                </c:pt>
                <c:pt idx="18">
                  <c:v>2.563088</c:v>
                </c:pt>
                <c:pt idx="19">
                  <c:v>2.0084689999999998</c:v>
                </c:pt>
                <c:pt idx="20">
                  <c:v>2.1329419999999999</c:v>
                </c:pt>
                <c:pt idx="21">
                  <c:v>2.354301</c:v>
                </c:pt>
                <c:pt idx="22">
                  <c:v>2.7840889999999998</c:v>
                </c:pt>
                <c:pt idx="23">
                  <c:v>2.356258</c:v>
                </c:pt>
                <c:pt idx="24">
                  <c:v>2.61416</c:v>
                </c:pt>
                <c:pt idx="25">
                  <c:v>3.023647</c:v>
                </c:pt>
                <c:pt idx="26">
                  <c:v>3.0111910000000002</c:v>
                </c:pt>
                <c:pt idx="27">
                  <c:v>2.6442649999999999</c:v>
                </c:pt>
                <c:pt idx="28">
                  <c:v>2.9932609999999999</c:v>
                </c:pt>
                <c:pt idx="29">
                  <c:v>3.1933950000000002</c:v>
                </c:pt>
                <c:pt idx="30">
                  <c:v>3.6939479999999998</c:v>
                </c:pt>
                <c:pt idx="31">
                  <c:v>3.2441450000000001</c:v>
                </c:pt>
                <c:pt idx="32">
                  <c:v>3.991622</c:v>
                </c:pt>
                <c:pt idx="33">
                  <c:v>3.1922000000000001</c:v>
                </c:pt>
                <c:pt idx="34">
                  <c:v>3.19713</c:v>
                </c:pt>
                <c:pt idx="35">
                  <c:v>3.015787</c:v>
                </c:pt>
                <c:pt idx="36">
                  <c:v>3.0434760000000001</c:v>
                </c:pt>
                <c:pt idx="37">
                  <c:v>2.9154740000000001</c:v>
                </c:pt>
                <c:pt idx="38">
                  <c:v>3.2209500000000002</c:v>
                </c:pt>
                <c:pt idx="39">
                  <c:v>2.5548730000000002</c:v>
                </c:pt>
                <c:pt idx="40">
                  <c:v>2.8580450000000002</c:v>
                </c:pt>
                <c:pt idx="41">
                  <c:v>3.0194960000000002</c:v>
                </c:pt>
                <c:pt idx="42">
                  <c:v>2.9168850000000002</c:v>
                </c:pt>
                <c:pt idx="43">
                  <c:v>2.768659</c:v>
                </c:pt>
                <c:pt idx="44">
                  <c:v>2.553353</c:v>
                </c:pt>
                <c:pt idx="45">
                  <c:v>2.2373470000000002</c:v>
                </c:pt>
                <c:pt idx="46">
                  <c:v>2.1472720000000001</c:v>
                </c:pt>
                <c:pt idx="47">
                  <c:v>2.2279429999999998</c:v>
                </c:pt>
                <c:pt idx="48">
                  <c:v>2.8911609999999999</c:v>
                </c:pt>
                <c:pt idx="49">
                  <c:v>2.5176810000000001</c:v>
                </c:pt>
                <c:pt idx="50">
                  <c:v>1.890619</c:v>
                </c:pt>
                <c:pt idx="51">
                  <c:v>2.083383</c:v>
                </c:pt>
                <c:pt idx="52">
                  <c:v>2.618525</c:v>
                </c:pt>
                <c:pt idx="53">
                  <c:v>2.6042740000000002</c:v>
                </c:pt>
                <c:pt idx="54">
                  <c:v>2.3827410000000002</c:v>
                </c:pt>
                <c:pt idx="55">
                  <c:v>2.5829580000000001</c:v>
                </c:pt>
                <c:pt idx="56">
                  <c:v>2.5461</c:v>
                </c:pt>
                <c:pt idx="57">
                  <c:v>2.0019650000000002</c:v>
                </c:pt>
                <c:pt idx="58">
                  <c:v>2.997522</c:v>
                </c:pt>
                <c:pt idx="59">
                  <c:v>1.8000609999999999</c:v>
                </c:pt>
                <c:pt idx="60">
                  <c:v>2.7233450000000001</c:v>
                </c:pt>
                <c:pt idx="61">
                  <c:v>1.9429099999999999</c:v>
                </c:pt>
                <c:pt idx="62">
                  <c:v>1.8470850000000001</c:v>
                </c:pt>
                <c:pt idx="63">
                  <c:v>2.602068</c:v>
                </c:pt>
                <c:pt idx="64">
                  <c:v>2.8264719999999999</c:v>
                </c:pt>
                <c:pt idx="65">
                  <c:v>2.5246909999999998</c:v>
                </c:pt>
                <c:pt idx="66">
                  <c:v>2.8533279999999999</c:v>
                </c:pt>
                <c:pt idx="67">
                  <c:v>2.3408679999999999</c:v>
                </c:pt>
                <c:pt idx="68">
                  <c:v>2.6593429999999998</c:v>
                </c:pt>
                <c:pt idx="69">
                  <c:v>2.487581</c:v>
                </c:pt>
                <c:pt idx="70">
                  <c:v>2.288926</c:v>
                </c:pt>
                <c:pt idx="71">
                  <c:v>2.805301</c:v>
                </c:pt>
                <c:pt idx="72">
                  <c:v>2.7184330000000001</c:v>
                </c:pt>
                <c:pt idx="73">
                  <c:v>1.7508349999999999</c:v>
                </c:pt>
                <c:pt idx="74">
                  <c:v>1.712612</c:v>
                </c:pt>
                <c:pt idx="75">
                  <c:v>2.1500330000000001</c:v>
                </c:pt>
                <c:pt idx="76">
                  <c:v>2.6305670000000001</c:v>
                </c:pt>
                <c:pt idx="77">
                  <c:v>2.4022039999999998</c:v>
                </c:pt>
                <c:pt idx="78">
                  <c:v>2.8085179999999998</c:v>
                </c:pt>
                <c:pt idx="79">
                  <c:v>2.7631950000000001</c:v>
                </c:pt>
                <c:pt idx="80">
                  <c:v>1.9908333332999999</c:v>
                </c:pt>
                <c:pt idx="81">
                  <c:v>1.3677321613</c:v>
                </c:pt>
                <c:pt idx="82">
                  <c:v>1.6628890000000001</c:v>
                </c:pt>
                <c:pt idx="83">
                  <c:v>1.67561</c:v>
                </c:pt>
                <c:pt idx="84">
                  <c:v>1.8057810000000001</c:v>
                </c:pt>
                <c:pt idx="85">
                  <c:v>1.5117910000000001</c:v>
                </c:pt>
                <c:pt idx="86">
                  <c:v>2.0317180000000001</c:v>
                </c:pt>
                <c:pt idx="87">
                  <c:v>2.1253289999999998</c:v>
                </c:pt>
                <c:pt idx="88">
                  <c:v>2.1117360000000001</c:v>
                </c:pt>
                <c:pt idx="89">
                  <c:v>1.9775149999999999</c:v>
                </c:pt>
                <c:pt idx="90">
                  <c:v>2.1871610000000001</c:v>
                </c:pt>
                <c:pt idx="91">
                  <c:v>2.1682809999999999</c:v>
                </c:pt>
                <c:pt idx="92">
                  <c:v>1.8767499999999999</c:v>
                </c:pt>
                <c:pt idx="93">
                  <c:v>1.6772069999999999</c:v>
                </c:pt>
                <c:pt idx="94">
                  <c:v>1.588849</c:v>
                </c:pt>
                <c:pt idx="95">
                  <c:v>1.5410509999999999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8-4FB8-9DCB-E8E45DF13D4F}"/>
            </c:ext>
          </c:extLst>
        </c:ser>
        <c:ser>
          <c:idx val="1"/>
          <c:order val="1"/>
          <c:tx>
            <c:strRef>
              <c:f>'20'!$C$28</c:f>
              <c:strCache>
                <c:ptCount val="1"/>
                <c:pt idx="0">
                  <c:v>product net imports</c:v>
                </c:pt>
              </c:strCache>
            </c:strRef>
          </c:tx>
          <c:spPr>
            <a:solidFill>
              <a:schemeClr val="accent3"/>
            </a:solidFill>
          </c:spPr>
          <c:cat>
            <c:numRef>
              <c:f>'20'!$A$29:$A$124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'20'!$C$29:$C$124</c:f>
              <c:numCache>
                <c:formatCode>0.00</c:formatCode>
                <c:ptCount val="96"/>
                <c:pt idx="0">
                  <c:v>-3.1295500000000001</c:v>
                </c:pt>
                <c:pt idx="1">
                  <c:v>-3.3028339999999998</c:v>
                </c:pt>
                <c:pt idx="2">
                  <c:v>-3.1507390000000002</c:v>
                </c:pt>
                <c:pt idx="3">
                  <c:v>-2.945309</c:v>
                </c:pt>
                <c:pt idx="4">
                  <c:v>-2.5401090000000002</c:v>
                </c:pt>
                <c:pt idx="5">
                  <c:v>-3.3317860000000001</c:v>
                </c:pt>
                <c:pt idx="6">
                  <c:v>-2.715535</c:v>
                </c:pt>
                <c:pt idx="7">
                  <c:v>-3.2402739999999999</c:v>
                </c:pt>
                <c:pt idx="8">
                  <c:v>-3.3502230000000002</c:v>
                </c:pt>
                <c:pt idx="9">
                  <c:v>-3.2699180000000001</c:v>
                </c:pt>
                <c:pt idx="10">
                  <c:v>-3.3755090000000001</c:v>
                </c:pt>
                <c:pt idx="11">
                  <c:v>-3.4677169999999999</c:v>
                </c:pt>
                <c:pt idx="12">
                  <c:v>-3.6716920000000002</c:v>
                </c:pt>
                <c:pt idx="13">
                  <c:v>-4.0899299999999998</c:v>
                </c:pt>
                <c:pt idx="14">
                  <c:v>-3.832465</c:v>
                </c:pt>
                <c:pt idx="15">
                  <c:v>-3.7493560000000001</c:v>
                </c:pt>
                <c:pt idx="16">
                  <c:v>-2.2593079999999999</c:v>
                </c:pt>
                <c:pt idx="17">
                  <c:v>-2.886002</c:v>
                </c:pt>
                <c:pt idx="18">
                  <c:v>-3.2021649999999999</c:v>
                </c:pt>
                <c:pt idx="19">
                  <c:v>-3.108949</c:v>
                </c:pt>
                <c:pt idx="20">
                  <c:v>-2.8891800000000001</c:v>
                </c:pt>
                <c:pt idx="21">
                  <c:v>-3.3675190000000002</c:v>
                </c:pt>
                <c:pt idx="22">
                  <c:v>-3.0812469999999998</c:v>
                </c:pt>
                <c:pt idx="23">
                  <c:v>-3.5419290000000001</c:v>
                </c:pt>
                <c:pt idx="24">
                  <c:v>-3.1148169999999999</c:v>
                </c:pt>
                <c:pt idx="25">
                  <c:v>-2.6669429999999998</c:v>
                </c:pt>
                <c:pt idx="26">
                  <c:v>-2.5800679999999998</c:v>
                </c:pt>
                <c:pt idx="27">
                  <c:v>-3.084886</c:v>
                </c:pt>
                <c:pt idx="28">
                  <c:v>-2.8951020000000001</c:v>
                </c:pt>
                <c:pt idx="29">
                  <c:v>-3.2497189999999998</c:v>
                </c:pt>
                <c:pt idx="30">
                  <c:v>-3.3261409999999998</c:v>
                </c:pt>
                <c:pt idx="31">
                  <c:v>-3.396852</c:v>
                </c:pt>
                <c:pt idx="32">
                  <c:v>-2.8294700000000002</c:v>
                </c:pt>
                <c:pt idx="33">
                  <c:v>-3.282238</c:v>
                </c:pt>
                <c:pt idx="34">
                  <c:v>-3.90747</c:v>
                </c:pt>
                <c:pt idx="35">
                  <c:v>-4.176539</c:v>
                </c:pt>
                <c:pt idx="36">
                  <c:v>-3.556521</c:v>
                </c:pt>
                <c:pt idx="37">
                  <c:v>-3.19373</c:v>
                </c:pt>
                <c:pt idx="38">
                  <c:v>-3.8422109999999998</c:v>
                </c:pt>
                <c:pt idx="39">
                  <c:v>-3.9724819999999998</c:v>
                </c:pt>
                <c:pt idx="40">
                  <c:v>-3.8886780000000001</c:v>
                </c:pt>
                <c:pt idx="41">
                  <c:v>-4.1925840000000001</c:v>
                </c:pt>
                <c:pt idx="42">
                  <c:v>-3.848052</c:v>
                </c:pt>
                <c:pt idx="43">
                  <c:v>-4.1486910000000004</c:v>
                </c:pt>
                <c:pt idx="44">
                  <c:v>-4.3784879999999999</c:v>
                </c:pt>
                <c:pt idx="45">
                  <c:v>-3.667081</c:v>
                </c:pt>
                <c:pt idx="46">
                  <c:v>-3.7840470000000002</c:v>
                </c:pt>
                <c:pt idx="47">
                  <c:v>-4.236567</c:v>
                </c:pt>
                <c:pt idx="48">
                  <c:v>-3.710474</c:v>
                </c:pt>
                <c:pt idx="49">
                  <c:v>-3.3660320000000001</c:v>
                </c:pt>
                <c:pt idx="50">
                  <c:v>-4.533042</c:v>
                </c:pt>
                <c:pt idx="51">
                  <c:v>-3.5334880000000002</c:v>
                </c:pt>
                <c:pt idx="52">
                  <c:v>-3.9949430000000001</c:v>
                </c:pt>
                <c:pt idx="53">
                  <c:v>-3.827915</c:v>
                </c:pt>
                <c:pt idx="54">
                  <c:v>-4.4119080000000004</c:v>
                </c:pt>
                <c:pt idx="55">
                  <c:v>-4.1159499999999998</c:v>
                </c:pt>
                <c:pt idx="56">
                  <c:v>-4.0346460000000004</c:v>
                </c:pt>
                <c:pt idx="57">
                  <c:v>-4.2948300000000001</c:v>
                </c:pt>
                <c:pt idx="58">
                  <c:v>-4.5761000000000003</c:v>
                </c:pt>
                <c:pt idx="59">
                  <c:v>-4.9017249999999999</c:v>
                </c:pt>
                <c:pt idx="60">
                  <c:v>-4.3889250000000004</c:v>
                </c:pt>
                <c:pt idx="61">
                  <c:v>-4.5148720000000004</c:v>
                </c:pt>
                <c:pt idx="62">
                  <c:v>-4.4985290000000004</c:v>
                </c:pt>
                <c:pt idx="63">
                  <c:v>-4.3389639999999998</c:v>
                </c:pt>
                <c:pt idx="64">
                  <c:v>-4.0532339999999998</c:v>
                </c:pt>
                <c:pt idx="65">
                  <c:v>-4.7291699999999999</c:v>
                </c:pt>
                <c:pt idx="66">
                  <c:v>-4.3846259999999999</c:v>
                </c:pt>
                <c:pt idx="67">
                  <c:v>-5.016286</c:v>
                </c:pt>
                <c:pt idx="68">
                  <c:v>-5.1767649999999996</c:v>
                </c:pt>
                <c:pt idx="69">
                  <c:v>-5.074675</c:v>
                </c:pt>
                <c:pt idx="70">
                  <c:v>-5.5828680000000004</c:v>
                </c:pt>
                <c:pt idx="71">
                  <c:v>-5.4357949999999997</c:v>
                </c:pt>
                <c:pt idx="72">
                  <c:v>-4.6681720000000002</c:v>
                </c:pt>
                <c:pt idx="73">
                  <c:v>-4.5831749999999998</c:v>
                </c:pt>
                <c:pt idx="74">
                  <c:v>-4.8555840000000003</c:v>
                </c:pt>
                <c:pt idx="75">
                  <c:v>-4.7886329999999999</c:v>
                </c:pt>
                <c:pt idx="76">
                  <c:v>-4.845879</c:v>
                </c:pt>
                <c:pt idx="77">
                  <c:v>-5.1659709999999999</c:v>
                </c:pt>
                <c:pt idx="78">
                  <c:v>-5.1721089999999998</c:v>
                </c:pt>
                <c:pt idx="79">
                  <c:v>-4.896528</c:v>
                </c:pt>
                <c:pt idx="80">
                  <c:v>-5.7202321303000003</c:v>
                </c:pt>
                <c:pt idx="81">
                  <c:v>-5.3491851619000004</c:v>
                </c:pt>
                <c:pt idx="82">
                  <c:v>-5.4974160000000003</c:v>
                </c:pt>
                <c:pt idx="83">
                  <c:v>-5.3702059999999996</c:v>
                </c:pt>
                <c:pt idx="84">
                  <c:v>-4.6875460000000002</c:v>
                </c:pt>
                <c:pt idx="85">
                  <c:v>-4.9993980000000002</c:v>
                </c:pt>
                <c:pt idx="86">
                  <c:v>-5.2204959999999998</c:v>
                </c:pt>
                <c:pt idx="87">
                  <c:v>-4.9920549999999997</c:v>
                </c:pt>
                <c:pt idx="88">
                  <c:v>-4.7587770000000003</c:v>
                </c:pt>
                <c:pt idx="89">
                  <c:v>-4.9268010000000002</c:v>
                </c:pt>
                <c:pt idx="90">
                  <c:v>-4.9270180000000003</c:v>
                </c:pt>
                <c:pt idx="91">
                  <c:v>-5.1252329999999997</c:v>
                </c:pt>
                <c:pt idx="92">
                  <c:v>-5.1358879999999996</c:v>
                </c:pt>
                <c:pt idx="93">
                  <c:v>-5.0705920000000004</c:v>
                </c:pt>
                <c:pt idx="94">
                  <c:v>-5.2486769999999998</c:v>
                </c:pt>
                <c:pt idx="95">
                  <c:v>-5.4203049999999999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8-4FB8-9DCB-E8E45DF1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lineChart>
        <c:grouping val="standard"/>
        <c:varyColors val="0"/>
        <c:ser>
          <c:idx val="2"/>
          <c:order val="2"/>
          <c:tx>
            <c:strRef>
              <c:f>'20'!$E$28</c:f>
              <c:strCache>
                <c:ptCount val="1"/>
                <c:pt idx="0">
                  <c:v>total net imports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'20'!$A$29:$A$124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'20'!$E$29:$E$124</c:f>
              <c:numCache>
                <c:formatCode>0.00</c:formatCode>
                <c:ptCount val="96"/>
                <c:pt idx="0">
                  <c:v>1.7857919999999998</c:v>
                </c:pt>
                <c:pt idx="1">
                  <c:v>0.45217700000000027</c:v>
                </c:pt>
                <c:pt idx="2">
                  <c:v>0.95933100000000016</c:v>
                </c:pt>
                <c:pt idx="3">
                  <c:v>1.1425749999999999</c:v>
                </c:pt>
                <c:pt idx="4">
                  <c:v>1.6549480000000001</c:v>
                </c:pt>
                <c:pt idx="5">
                  <c:v>0.72049300000000027</c:v>
                </c:pt>
                <c:pt idx="6">
                  <c:v>1.5167109999999999</c:v>
                </c:pt>
                <c:pt idx="7">
                  <c:v>0.94897300000000007</c:v>
                </c:pt>
                <c:pt idx="8">
                  <c:v>3.9949000000000012E-2</c:v>
                </c:pt>
                <c:pt idx="9">
                  <c:v>-0.44015899999999997</c:v>
                </c:pt>
                <c:pt idx="10">
                  <c:v>-0.63806200000000013</c:v>
                </c:pt>
                <c:pt idx="11">
                  <c:v>-0.17128500000000013</c:v>
                </c:pt>
                <c:pt idx="12">
                  <c:v>-0.64861600000000008</c:v>
                </c:pt>
                <c:pt idx="13">
                  <c:v>-1.1077819999999998</c:v>
                </c:pt>
                <c:pt idx="14">
                  <c:v>-1.1616300000000002</c:v>
                </c:pt>
                <c:pt idx="15">
                  <c:v>-1.112441</c:v>
                </c:pt>
                <c:pt idx="16">
                  <c:v>0.65037000000000011</c:v>
                </c:pt>
                <c:pt idx="17">
                  <c:v>0.75958400000000026</c:v>
                </c:pt>
                <c:pt idx="18">
                  <c:v>-0.6390769999999999</c:v>
                </c:pt>
                <c:pt idx="19">
                  <c:v>-1.1004800000000001</c:v>
                </c:pt>
                <c:pt idx="20">
                  <c:v>-0.75623800000000019</c:v>
                </c:pt>
                <c:pt idx="21">
                  <c:v>-1.0132180000000002</c:v>
                </c:pt>
                <c:pt idx="22">
                  <c:v>-0.29715800000000003</c:v>
                </c:pt>
                <c:pt idx="23">
                  <c:v>-1.1856710000000001</c:v>
                </c:pt>
                <c:pt idx="24">
                  <c:v>-0.50065699999999991</c:v>
                </c:pt>
                <c:pt idx="25">
                  <c:v>0.35670400000000013</c:v>
                </c:pt>
                <c:pt idx="26">
                  <c:v>0.43112300000000037</c:v>
                </c:pt>
                <c:pt idx="27">
                  <c:v>-0.44062100000000015</c:v>
                </c:pt>
                <c:pt idx="28">
                  <c:v>9.8158999999999885E-2</c:v>
                </c:pt>
                <c:pt idx="29">
                  <c:v>-5.6323999999999597E-2</c:v>
                </c:pt>
                <c:pt idx="30">
                  <c:v>0.367807</c:v>
                </c:pt>
                <c:pt idx="31">
                  <c:v>-0.15270699999999993</c:v>
                </c:pt>
                <c:pt idx="32">
                  <c:v>1.1621519999999999</c:v>
                </c:pt>
                <c:pt idx="33">
                  <c:v>-9.003799999999984E-2</c:v>
                </c:pt>
                <c:pt idx="34">
                  <c:v>-0.71033999999999997</c:v>
                </c:pt>
                <c:pt idx="35">
                  <c:v>-1.160752</c:v>
                </c:pt>
                <c:pt idx="36">
                  <c:v>-0.51304499999999997</c:v>
                </c:pt>
                <c:pt idx="37">
                  <c:v>-0.27825599999999984</c:v>
                </c:pt>
                <c:pt idx="38">
                  <c:v>-0.62126099999999962</c:v>
                </c:pt>
                <c:pt idx="39">
                  <c:v>-1.4176089999999997</c:v>
                </c:pt>
                <c:pt idx="40">
                  <c:v>-1.0306329999999999</c:v>
                </c:pt>
                <c:pt idx="41">
                  <c:v>-1.1730879999999999</c:v>
                </c:pt>
                <c:pt idx="42">
                  <c:v>-0.93116699999999986</c:v>
                </c:pt>
                <c:pt idx="43">
                  <c:v>-1.3800320000000004</c:v>
                </c:pt>
                <c:pt idx="44">
                  <c:v>-1.825135</c:v>
                </c:pt>
                <c:pt idx="45">
                  <c:v>-1.4297339999999998</c:v>
                </c:pt>
                <c:pt idx="46">
                  <c:v>-1.6367750000000001</c:v>
                </c:pt>
                <c:pt idx="47">
                  <c:v>-2.0086240000000002</c:v>
                </c:pt>
                <c:pt idx="48">
                  <c:v>-0.81931300000000018</c:v>
                </c:pt>
                <c:pt idx="49">
                  <c:v>-0.84835100000000008</c:v>
                </c:pt>
                <c:pt idx="50">
                  <c:v>-2.642423</c:v>
                </c:pt>
                <c:pt idx="51">
                  <c:v>-1.4501050000000002</c:v>
                </c:pt>
                <c:pt idx="52">
                  <c:v>-1.3764180000000001</c:v>
                </c:pt>
                <c:pt idx="53">
                  <c:v>-1.2236409999999998</c:v>
                </c:pt>
                <c:pt idx="54">
                  <c:v>-2.0291670000000002</c:v>
                </c:pt>
                <c:pt idx="55">
                  <c:v>-1.5329919999999997</c:v>
                </c:pt>
                <c:pt idx="56">
                  <c:v>-1.4885460000000004</c:v>
                </c:pt>
                <c:pt idx="57">
                  <c:v>-2.2928649999999999</c:v>
                </c:pt>
                <c:pt idx="58">
                  <c:v>-1.5785780000000003</c:v>
                </c:pt>
                <c:pt idx="59">
                  <c:v>-3.101664</c:v>
                </c:pt>
                <c:pt idx="60">
                  <c:v>-1.6655800000000003</c:v>
                </c:pt>
                <c:pt idx="61">
                  <c:v>-2.5719620000000005</c:v>
                </c:pt>
                <c:pt idx="62">
                  <c:v>-2.6514440000000006</c:v>
                </c:pt>
                <c:pt idx="63">
                  <c:v>-1.7368959999999998</c:v>
                </c:pt>
                <c:pt idx="64">
                  <c:v>-1.2267619999999999</c:v>
                </c:pt>
                <c:pt idx="65">
                  <c:v>-2.2044790000000001</c:v>
                </c:pt>
                <c:pt idx="66">
                  <c:v>-1.531298</c:v>
                </c:pt>
                <c:pt idx="67">
                  <c:v>-2.6754180000000001</c:v>
                </c:pt>
                <c:pt idx="68">
                  <c:v>-2.5174219999999998</c:v>
                </c:pt>
                <c:pt idx="69">
                  <c:v>-2.587094</c:v>
                </c:pt>
                <c:pt idx="70">
                  <c:v>-3.2939420000000004</c:v>
                </c:pt>
                <c:pt idx="71">
                  <c:v>-2.6304939999999997</c:v>
                </c:pt>
                <c:pt idx="72">
                  <c:v>-1.9497390000000001</c:v>
                </c:pt>
                <c:pt idx="73">
                  <c:v>-2.8323399999999999</c:v>
                </c:pt>
                <c:pt idx="74">
                  <c:v>-3.1429720000000003</c:v>
                </c:pt>
                <c:pt idx="75">
                  <c:v>-2.6385999999999998</c:v>
                </c:pt>
                <c:pt idx="76">
                  <c:v>-2.2153119999999999</c:v>
                </c:pt>
                <c:pt idx="77">
                  <c:v>-2.7637670000000001</c:v>
                </c:pt>
                <c:pt idx="78">
                  <c:v>-2.363591</c:v>
                </c:pt>
                <c:pt idx="79">
                  <c:v>-2.1333329999999999</c:v>
                </c:pt>
                <c:pt idx="80">
                  <c:v>-3.7293987970000004</c:v>
                </c:pt>
                <c:pt idx="81">
                  <c:v>-3.9814530006000002</c:v>
                </c:pt>
                <c:pt idx="82">
                  <c:v>-3.8345270000000005</c:v>
                </c:pt>
                <c:pt idx="83">
                  <c:v>-3.6945959999999998</c:v>
                </c:pt>
                <c:pt idx="84">
                  <c:v>-2.8817650000000001</c:v>
                </c:pt>
                <c:pt idx="85">
                  <c:v>-3.4876070000000001</c:v>
                </c:pt>
                <c:pt idx="86">
                  <c:v>-3.1887779999999997</c:v>
                </c:pt>
                <c:pt idx="87">
                  <c:v>-2.8667259999999999</c:v>
                </c:pt>
                <c:pt idx="88">
                  <c:v>-2.6470410000000002</c:v>
                </c:pt>
                <c:pt idx="89">
                  <c:v>-2.9492860000000003</c:v>
                </c:pt>
                <c:pt idx="90">
                  <c:v>-2.7398570000000002</c:v>
                </c:pt>
                <c:pt idx="91">
                  <c:v>-2.9569519999999998</c:v>
                </c:pt>
                <c:pt idx="92">
                  <c:v>-3.2591379999999996</c:v>
                </c:pt>
                <c:pt idx="93">
                  <c:v>-3.3933850000000003</c:v>
                </c:pt>
                <c:pt idx="94">
                  <c:v>-3.6598280000000001</c:v>
                </c:pt>
                <c:pt idx="95">
                  <c:v>-3.879254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38-4FB8-9DCB-E8E45DF1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502336"/>
        <c:axId val="-976509952"/>
      </c:lineChart>
      <c:scatterChart>
        <c:scatterStyle val="lineMarker"/>
        <c:varyColors val="0"/>
        <c:ser>
          <c:idx val="3"/>
          <c:order val="3"/>
          <c:tx>
            <c:strRef>
              <c:f>'20'!$B$129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38-4FB8-9DCB-E8E45DF13D4F}"/>
                </c:ext>
              </c:extLst>
            </c:dLbl>
            <c:dLbl>
              <c:idx val="1"/>
              <c:layout>
                <c:manualLayout>
                  <c:x val="1.1343155276322167E-2"/>
                  <c:y val="3.953586398715085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38-4FB8-9DCB-E8E45DF13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'20'!$A$130:$A$131</c:f>
              <c:numCache>
                <c:formatCode>0</c:formatCode>
                <c:ptCount val="2"/>
                <c:pt idx="0">
                  <c:v>82</c:v>
                </c:pt>
                <c:pt idx="1">
                  <c:v>82</c:v>
                </c:pt>
              </c:numCache>
            </c:numRef>
          </c:xVal>
          <c:yVal>
            <c:numRef>
              <c:f>'20'!$B$130:$B$131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538-4FB8-9DCB-E8E45DF1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9072"/>
        <c:axId val="-976508320"/>
      </c:scatterChart>
      <c:dateAx>
        <c:axId val="-9765023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9952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between"/>
      </c:valAx>
      <c:valAx>
        <c:axId val="-976499072"/>
        <c:scaling>
          <c:orientation val="minMax"/>
          <c:max val="96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6508320"/>
        <c:crosses val="max"/>
        <c:crossBetween val="midCat"/>
      </c:valAx>
      <c:valAx>
        <c:axId val="-976508320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49907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67385913777354E-2"/>
          <c:y val="0.13718087600446249"/>
          <c:w val="0.8089502762430939"/>
          <c:h val="0.683250497178612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'21'!$B$26</c:f>
              <c:strCache>
                <c:ptCount val="1"/>
                <c:pt idx="0">
                  <c:v>propane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'21'!$C$26:$X$26</c:f>
              <c:numCache>
                <c:formatCode>0.00</c:formatCode>
                <c:ptCount val="22"/>
                <c:pt idx="0">
                  <c:v>0.18103860383000001</c:v>
                </c:pt>
                <c:pt idx="1">
                  <c:v>0.19568473973</c:v>
                </c:pt>
                <c:pt idx="2">
                  <c:v>0.18233403288</c:v>
                </c:pt>
                <c:pt idx="3">
                  <c:v>0.13933212603</c:v>
                </c:pt>
                <c:pt idx="4">
                  <c:v>0.13245945081999999</c:v>
                </c:pt>
                <c:pt idx="5">
                  <c:v>6.2311679452000002E-2</c:v>
                </c:pt>
                <c:pt idx="6">
                  <c:v>1.1957958903999999E-2</c:v>
                </c:pt>
                <c:pt idx="7">
                  <c:v>-1.4400073972999999E-2</c:v>
                </c:pt>
                <c:pt idx="8">
                  <c:v>-5.4726661202000003E-2</c:v>
                </c:pt>
                <c:pt idx="9">
                  <c:v>-0.17501173425</c:v>
                </c:pt>
                <c:pt idx="10">
                  <c:v>-0.31520097260000002</c:v>
                </c:pt>
                <c:pt idx="11">
                  <c:v>-0.4912113863</c:v>
                </c:pt>
                <c:pt idx="12">
                  <c:v>-0.65689627321999999</c:v>
                </c:pt>
                <c:pt idx="13">
                  <c:v>-0.75761447671000004</c:v>
                </c:pt>
                <c:pt idx="14">
                  <c:v>-0.79254433699000004</c:v>
                </c:pt>
                <c:pt idx="15">
                  <c:v>-0.94905866848999998</c:v>
                </c:pt>
                <c:pt idx="16">
                  <c:v>-1.1357285792</c:v>
                </c:pt>
                <c:pt idx="17">
                  <c:v>-1.1984581342</c:v>
                </c:pt>
                <c:pt idx="18">
                  <c:v>-1.2717028136999999</c:v>
                </c:pt>
                <c:pt idx="19">
                  <c:v>-1.4956596931999999</c:v>
                </c:pt>
                <c:pt idx="20">
                  <c:v>-1.6436236474999999</c:v>
                </c:pt>
                <c:pt idx="21">
                  <c:v>-1.7403050274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4-4EE2-BA2A-B68AD027F3AD}"/>
            </c:ext>
          </c:extLst>
        </c:ser>
        <c:ser>
          <c:idx val="2"/>
          <c:order val="1"/>
          <c:tx>
            <c:strRef>
              <c:f>'21'!$B$27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'21'!$C$27:$X$27</c:f>
              <c:numCache>
                <c:formatCode>0.00</c:formatCode>
                <c:ptCount val="22"/>
                <c:pt idx="0">
                  <c:v>4.0382786885000002E-4</c:v>
                </c:pt>
                <c:pt idx="1">
                  <c:v>6.3250958904E-4</c:v>
                </c:pt>
                <c:pt idx="2">
                  <c:v>4.1865753424999999E-4</c:v>
                </c:pt>
                <c:pt idx="3">
                  <c:v>3.2271780822000002E-4</c:v>
                </c:pt>
                <c:pt idx="4">
                  <c:v>3.3015027321999998E-4</c:v>
                </c:pt>
                <c:pt idx="5">
                  <c:v>3.5024383561999998E-4</c:v>
                </c:pt>
                <c:pt idx="6">
                  <c:v>3.6975890411000001E-4</c:v>
                </c:pt>
                <c:pt idx="7">
                  <c:v>3.2614520548E-4</c:v>
                </c:pt>
                <c:pt idx="8">
                  <c:v>3.1421311475000001E-4</c:v>
                </c:pt>
                <c:pt idx="9">
                  <c:v>3.3705205479000002E-4</c:v>
                </c:pt>
                <c:pt idx="10">
                  <c:v>-3.7509539725999998E-2</c:v>
                </c:pt>
                <c:pt idx="11">
                  <c:v>-6.4611095889999998E-2</c:v>
                </c:pt>
                <c:pt idx="12">
                  <c:v>-9.4826969945000006E-2</c:v>
                </c:pt>
                <c:pt idx="13">
                  <c:v>-0.17759438082000001</c:v>
                </c:pt>
                <c:pt idx="14">
                  <c:v>-0.25591668766999998</c:v>
                </c:pt>
                <c:pt idx="15">
                  <c:v>-0.27696658355999998</c:v>
                </c:pt>
                <c:pt idx="16">
                  <c:v>-0.27068763115</c:v>
                </c:pt>
                <c:pt idx="17">
                  <c:v>-0.36927176711999998</c:v>
                </c:pt>
                <c:pt idx="18">
                  <c:v>-0.41886086574999998</c:v>
                </c:pt>
                <c:pt idx="19">
                  <c:v>-0.47107678081999999</c:v>
                </c:pt>
                <c:pt idx="20">
                  <c:v>-0.48686452186000001</c:v>
                </c:pt>
                <c:pt idx="21">
                  <c:v>-0.55604962411000003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F4-4EE2-BA2A-B68AD027F3AD}"/>
            </c:ext>
          </c:extLst>
        </c:ser>
        <c:ser>
          <c:idx val="3"/>
          <c:order val="2"/>
          <c:tx>
            <c:strRef>
              <c:f>'21'!$B$29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'21'!$C$29:$X$29</c:f>
              <c:numCache>
                <c:formatCode>0.00</c:formatCode>
                <c:ptCount val="22"/>
                <c:pt idx="0">
                  <c:v>4.0103338798000002E-2</c:v>
                </c:pt>
                <c:pt idx="1">
                  <c:v>4.0064265752999997E-2</c:v>
                </c:pt>
                <c:pt idx="2">
                  <c:v>1.5807350684999999E-2</c:v>
                </c:pt>
                <c:pt idx="3">
                  <c:v>1.5858863014E-2</c:v>
                </c:pt>
                <c:pt idx="4">
                  <c:v>-1.2047642076999999E-2</c:v>
                </c:pt>
                <c:pt idx="5">
                  <c:v>-2.748810137E-2</c:v>
                </c:pt>
                <c:pt idx="6">
                  <c:v>-6.2864821917999998E-3</c:v>
                </c:pt>
                <c:pt idx="7">
                  <c:v>-5.2482635616000001E-2</c:v>
                </c:pt>
                <c:pt idx="8">
                  <c:v>-8.8676674863000002E-2</c:v>
                </c:pt>
                <c:pt idx="9">
                  <c:v>-0.10312920822</c:v>
                </c:pt>
                <c:pt idx="10">
                  <c:v>-0.15163440274000001</c:v>
                </c:pt>
                <c:pt idx="11">
                  <c:v>-0.17159646848999999</c:v>
                </c:pt>
                <c:pt idx="12">
                  <c:v>-0.18785296721</c:v>
                </c:pt>
                <c:pt idx="13">
                  <c:v>-0.16575204658000001</c:v>
                </c:pt>
                <c:pt idx="14">
                  <c:v>-0.18254033424999999</c:v>
                </c:pt>
                <c:pt idx="15">
                  <c:v>-0.17101643835999999</c:v>
                </c:pt>
                <c:pt idx="16">
                  <c:v>-0.19168844262000001</c:v>
                </c:pt>
                <c:pt idx="17">
                  <c:v>-0.19633565753000001</c:v>
                </c:pt>
                <c:pt idx="18">
                  <c:v>-0.17136379726000001</c:v>
                </c:pt>
                <c:pt idx="19">
                  <c:v>-0.14996823288</c:v>
                </c:pt>
                <c:pt idx="20">
                  <c:v>-0.14944303279000001</c:v>
                </c:pt>
                <c:pt idx="21">
                  <c:v>-0.21125158163999999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F4-4EE2-BA2A-B68AD027F3AD}"/>
            </c:ext>
          </c:extLst>
        </c:ser>
        <c:ser>
          <c:idx val="4"/>
          <c:order val="3"/>
          <c:tx>
            <c:strRef>
              <c:f>'21'!$B$28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'21'!$C$28:$X$28</c:f>
              <c:numCache>
                <c:formatCode>0.00</c:formatCode>
                <c:ptCount val="22"/>
                <c:pt idx="0">
                  <c:v>3.8184125683000003E-2</c:v>
                </c:pt>
                <c:pt idx="1">
                  <c:v>7.8523120547999994E-2</c:v>
                </c:pt>
                <c:pt idx="2">
                  <c:v>9.3106786301E-2</c:v>
                </c:pt>
                <c:pt idx="3">
                  <c:v>5.0729624658000003E-2</c:v>
                </c:pt>
                <c:pt idx="4">
                  <c:v>5.3002699453999998E-2</c:v>
                </c:pt>
                <c:pt idx="5">
                  <c:v>1.9929290411E-2</c:v>
                </c:pt>
                <c:pt idx="6">
                  <c:v>8.9496931506999992E-3</c:v>
                </c:pt>
                <c:pt idx="7">
                  <c:v>4.8309589041000003E-4</c:v>
                </c:pt>
                <c:pt idx="8">
                  <c:v>-1.3427868852E-3</c:v>
                </c:pt>
                <c:pt idx="9">
                  <c:v>-8.9113945205000003E-3</c:v>
                </c:pt>
                <c:pt idx="10">
                  <c:v>-5.6082010958999999E-2</c:v>
                </c:pt>
                <c:pt idx="11">
                  <c:v>-8.3071605478999999E-2</c:v>
                </c:pt>
                <c:pt idx="12">
                  <c:v>-9.1469770492000002E-2</c:v>
                </c:pt>
                <c:pt idx="13">
                  <c:v>-0.10744454795</c:v>
                </c:pt>
                <c:pt idx="14">
                  <c:v>-0.17350081096</c:v>
                </c:pt>
                <c:pt idx="15">
                  <c:v>-0.22629719726</c:v>
                </c:pt>
                <c:pt idx="16">
                  <c:v>-0.32320968851999998</c:v>
                </c:pt>
                <c:pt idx="17">
                  <c:v>-0.37169570684999997</c:v>
                </c:pt>
                <c:pt idx="18">
                  <c:v>-0.37326026026999998</c:v>
                </c:pt>
                <c:pt idx="19">
                  <c:v>-0.39508557533999999</c:v>
                </c:pt>
                <c:pt idx="20">
                  <c:v>-0.44031077869000002</c:v>
                </c:pt>
                <c:pt idx="21">
                  <c:v>-0.49549179259999998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F4-4EE2-BA2A-B68AD027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975124704"/>
        <c:axId val="-975121440"/>
      </c:barChart>
      <c:lineChart>
        <c:grouping val="standard"/>
        <c:varyColors val="0"/>
        <c:ser>
          <c:idx val="0"/>
          <c:order val="4"/>
          <c:tx>
            <c:strRef>
              <c:f>'21'!$B$30</c:f>
              <c:strCache>
                <c:ptCount val="1"/>
                <c:pt idx="0">
                  <c:v>net trade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tx1"/>
              </a:solidFill>
              <a:ln w="9525" cap="flat">
                <a:solidFill>
                  <a:schemeClr val="tx1"/>
                </a:solidFill>
              </a:ln>
              <a:effectLst/>
            </c:spPr>
          </c:marker>
          <c:cat>
            <c:numRef>
              <c:f>'21'!$C$25:$X$25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'21'!$C$30:$X$30</c:f>
              <c:numCache>
                <c:formatCode>0.00</c:formatCode>
                <c:ptCount val="22"/>
                <c:pt idx="0">
                  <c:v>0.25972989617984998</c:v>
                </c:pt>
                <c:pt idx="1">
                  <c:v>0.31490463562003995</c:v>
                </c:pt>
                <c:pt idx="2">
                  <c:v>0.29166682740025002</c:v>
                </c:pt>
                <c:pt idx="3">
                  <c:v>0.20624333151021998</c:v>
                </c:pt>
                <c:pt idx="4">
                  <c:v>0.17374465847022</c:v>
                </c:pt>
                <c:pt idx="5">
                  <c:v>5.5103112328620002E-2</c:v>
                </c:pt>
                <c:pt idx="6">
                  <c:v>1.4990928767010001E-2</c:v>
                </c:pt>
                <c:pt idx="7">
                  <c:v>-6.6073468493109994E-2</c:v>
                </c:pt>
                <c:pt idx="8">
                  <c:v>-0.14443190983545001</c:v>
                </c:pt>
                <c:pt idx="9">
                  <c:v>-0.28671528493570997</c:v>
                </c:pt>
                <c:pt idx="10">
                  <c:v>-0.56042692602500011</c:v>
                </c:pt>
                <c:pt idx="11">
                  <c:v>-0.8104905561589999</c:v>
                </c:pt>
                <c:pt idx="12">
                  <c:v>-1.0310459808670001</c:v>
                </c:pt>
                <c:pt idx="13">
                  <c:v>-1.2084054520600001</c:v>
                </c:pt>
                <c:pt idx="14">
                  <c:v>-1.40450216987</c:v>
                </c:pt>
                <c:pt idx="15">
                  <c:v>-1.6233388876699999</c:v>
                </c:pt>
                <c:pt idx="16">
                  <c:v>-1.92131434149</c:v>
                </c:pt>
                <c:pt idx="17">
                  <c:v>-2.1357612656999998</c:v>
                </c:pt>
                <c:pt idx="18">
                  <c:v>-2.23518773698</c:v>
                </c:pt>
                <c:pt idx="19">
                  <c:v>-2.5117902822399998</c:v>
                </c:pt>
                <c:pt idx="20">
                  <c:v>-2.72024198084</c:v>
                </c:pt>
                <c:pt idx="21">
                  <c:v>-3.00309802575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F4-4EE2-BA2A-B68AD027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4704"/>
        <c:axId val="-975121440"/>
      </c:lineChart>
      <c:scatterChart>
        <c:scatterStyle val="lineMarker"/>
        <c:varyColors val="0"/>
        <c:ser>
          <c:idx val="5"/>
          <c:order val="5"/>
          <c:tx>
            <c:strRef>
              <c:f>'21'!$C$42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'21'!$B$43:$B$44</c:f>
              <c:numCache>
                <c:formatCode>General</c:formatCode>
                <c:ptCount val="2"/>
                <c:pt idx="0">
                  <c:v>20.5</c:v>
                </c:pt>
                <c:pt idx="1">
                  <c:v>20.5</c:v>
                </c:pt>
              </c:numCache>
            </c:numRef>
          </c:xVal>
          <c:yVal>
            <c:numRef>
              <c:f>'21'!$C$43:$C$44</c:f>
              <c:numCache>
                <c:formatCode>0.00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F4-4EE2-BA2A-B68AD027F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31776"/>
        <c:axId val="-975134496"/>
      </c:scatterChart>
      <c:catAx>
        <c:axId val="-97512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1440"/>
        <c:crosses val="autoZero"/>
        <c:auto val="0"/>
        <c:lblAlgn val="ctr"/>
        <c:lblOffset val="100"/>
        <c:tickLblSkip val="2"/>
        <c:noMultiLvlLbl val="1"/>
      </c:catAx>
      <c:valAx>
        <c:axId val="-975121440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4704"/>
        <c:crosses val="autoZero"/>
        <c:crossBetween val="between"/>
        <c:majorUnit val="0.5"/>
      </c:valAx>
      <c:valAx>
        <c:axId val="-975134496"/>
        <c:scaling>
          <c:orientation val="minMax"/>
          <c:max val="2.5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31776"/>
        <c:crosses val="max"/>
        <c:crossBetween val="midCat"/>
      </c:valAx>
      <c:valAx>
        <c:axId val="-97513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3449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Henry Hub natural gas price and NYMEX futures price</a:t>
            </a:r>
          </a:p>
          <a:p>
            <a:pPr algn="l">
              <a:defRPr baseline="0"/>
            </a:pPr>
            <a:r>
              <a:rPr lang="en-US" sz="1000" b="0" baseline="0"/>
              <a:t>dollars per million British thermal units</a:t>
            </a:r>
          </a:p>
        </c:rich>
      </c:tx>
      <c:layout>
        <c:manualLayout>
          <c:xMode val="edge"/>
          <c:yMode val="edge"/>
          <c:x val="1.8297712785901763E-3"/>
          <c:y val="3.91364802911240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627936751808462E-2"/>
          <c:y val="0.13167916510436195"/>
          <c:w val="0.73231675308879074"/>
          <c:h val="0.61185914260717411"/>
        </c:manualLayout>
      </c:layout>
      <c:lineChart>
        <c:grouping val="standard"/>
        <c:varyColors val="0"/>
        <c:ser>
          <c:idx val="0"/>
          <c:order val="0"/>
          <c:tx>
            <c:v>Historical spot price</c:v>
          </c:tx>
          <c:spPr>
            <a:ln>
              <a:solidFill>
                <a:schemeClr val="tx2">
                  <a:lumMod val="90000"/>
                  <a:lumOff val="10000"/>
                </a:schemeClr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'22'!$C$29:$C$112</c:f>
              <c:numCache>
                <c:formatCode>0.00</c:formatCode>
                <c:ptCount val="84"/>
                <c:pt idx="0">
                  <c:v>2.02</c:v>
                </c:pt>
                <c:pt idx="1">
                  <c:v>1.91</c:v>
                </c:pt>
                <c:pt idx="2">
                  <c:v>1.79</c:v>
                </c:pt>
                <c:pt idx="3">
                  <c:v>1.74</c:v>
                </c:pt>
                <c:pt idx="4">
                  <c:v>1.75</c:v>
                </c:pt>
                <c:pt idx="5">
                  <c:v>1.63</c:v>
                </c:pt>
                <c:pt idx="6">
                  <c:v>1.76</c:v>
                </c:pt>
                <c:pt idx="7">
                  <c:v>2.2999999999999998</c:v>
                </c:pt>
                <c:pt idx="8">
                  <c:v>1.92</c:v>
                </c:pt>
                <c:pt idx="9">
                  <c:v>2.39</c:v>
                </c:pt>
                <c:pt idx="10">
                  <c:v>2.61</c:v>
                </c:pt>
                <c:pt idx="11">
                  <c:v>2.58</c:v>
                </c:pt>
                <c:pt idx="12">
                  <c:v>2.71</c:v>
                </c:pt>
                <c:pt idx="13">
                  <c:v>5.35</c:v>
                </c:pt>
                <c:pt idx="14">
                  <c:v>2.62</c:v>
                </c:pt>
                <c:pt idx="15">
                  <c:v>2.66</c:v>
                </c:pt>
                <c:pt idx="16">
                  <c:v>2.91</c:v>
                </c:pt>
                <c:pt idx="17">
                  <c:v>3.26</c:v>
                </c:pt>
                <c:pt idx="18">
                  <c:v>3.84</c:v>
                </c:pt>
                <c:pt idx="19">
                  <c:v>4.07</c:v>
                </c:pt>
                <c:pt idx="20">
                  <c:v>5.16</c:v>
                </c:pt>
                <c:pt idx="21">
                  <c:v>5.51</c:v>
                </c:pt>
                <c:pt idx="22">
                  <c:v>5.05</c:v>
                </c:pt>
                <c:pt idx="23">
                  <c:v>3.76</c:v>
                </c:pt>
                <c:pt idx="24">
                  <c:v>4.38</c:v>
                </c:pt>
                <c:pt idx="25">
                  <c:v>4.6900000000000004</c:v>
                </c:pt>
                <c:pt idx="26">
                  <c:v>4.9000000000000004</c:v>
                </c:pt>
                <c:pt idx="27">
                  <c:v>6.6</c:v>
                </c:pt>
                <c:pt idx="28">
                  <c:v>8.14</c:v>
                </c:pt>
                <c:pt idx="29">
                  <c:v>7.7</c:v>
                </c:pt>
                <c:pt idx="30">
                  <c:v>7.28</c:v>
                </c:pt>
                <c:pt idx="31">
                  <c:v>8.81</c:v>
                </c:pt>
                <c:pt idx="32">
                  <c:v>7.88</c:v>
                </c:pt>
                <c:pt idx="33">
                  <c:v>5.66</c:v>
                </c:pt>
                <c:pt idx="34">
                  <c:v>5.45</c:v>
                </c:pt>
                <c:pt idx="35">
                  <c:v>5.53</c:v>
                </c:pt>
                <c:pt idx="36">
                  <c:v>3.27</c:v>
                </c:pt>
                <c:pt idx="37">
                  <c:v>2.38</c:v>
                </c:pt>
                <c:pt idx="38">
                  <c:v>2.31</c:v>
                </c:pt>
                <c:pt idx="39">
                  <c:v>2.16</c:v>
                </c:pt>
                <c:pt idx="40">
                  <c:v>2.15</c:v>
                </c:pt>
                <c:pt idx="41">
                  <c:v>2.1800000000000002</c:v>
                </c:pt>
                <c:pt idx="42">
                  <c:v>2.5499999999999998</c:v>
                </c:pt>
                <c:pt idx="43">
                  <c:v>2.58</c:v>
                </c:pt>
                <c:pt idx="44">
                  <c:v>2.64</c:v>
                </c:pt>
                <c:pt idx="45">
                  <c:v>2.98</c:v>
                </c:pt>
                <c:pt idx="46">
                  <c:v>2.71</c:v>
                </c:pt>
                <c:pt idx="47">
                  <c:v>2.52</c:v>
                </c:pt>
                <c:pt idx="48">
                  <c:v>3.18</c:v>
                </c:pt>
                <c:pt idx="49">
                  <c:v>1.72</c:v>
                </c:pt>
                <c:pt idx="50">
                  <c:v>1.49</c:v>
                </c:pt>
                <c:pt idx="51">
                  <c:v>1.6</c:v>
                </c:pt>
                <c:pt idx="52">
                  <c:v>2.12</c:v>
                </c:pt>
                <c:pt idx="53">
                  <c:v>2.54</c:v>
                </c:pt>
                <c:pt idx="54">
                  <c:v>2.0699999999999998</c:v>
                </c:pt>
                <c:pt idx="55">
                  <c:v>1.99</c:v>
                </c:pt>
                <c:pt idx="56">
                  <c:v>2.2799999999999998</c:v>
                </c:pt>
                <c:pt idx="57">
                  <c:v>2.2000000000000002</c:v>
                </c:pt>
                <c:pt idx="58">
                  <c:v>2.12</c:v>
                </c:pt>
                <c:pt idx="59">
                  <c:v>3.01</c:v>
                </c:pt>
                <c:pt idx="60">
                  <c:v>4.13</c:v>
                </c:pt>
                <c:pt idx="61">
                  <c:v>4.1900000000000004</c:v>
                </c:pt>
                <c:pt idx="62">
                  <c:v>4.12</c:v>
                </c:pt>
                <c:pt idx="63">
                  <c:v>3.42</c:v>
                </c:pt>
                <c:pt idx="64">
                  <c:v>3.12</c:v>
                </c:pt>
                <c:pt idx="65">
                  <c:v>3.02</c:v>
                </c:pt>
                <c:pt idx="66">
                  <c:v>3.2</c:v>
                </c:pt>
                <c:pt idx="67">
                  <c:v>2.91</c:v>
                </c:pt>
                <c:pt idx="68">
                  <c:v>2.97</c:v>
                </c:pt>
                <c:pt idx="69">
                  <c:v>3.19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7-42DA-AEA4-B179C746FC3C}"/>
            </c:ext>
          </c:extLst>
        </c:ser>
        <c:ser>
          <c:idx val="1"/>
          <c:order val="1"/>
          <c:tx>
            <c:v>STEO forecast price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'22'!$D$29:$D$112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3.19</c:v>
                </c:pt>
                <c:pt idx="70">
                  <c:v>3.3687429999999998</c:v>
                </c:pt>
                <c:pt idx="71">
                  <c:v>3.9648300000000001</c:v>
                </c:pt>
                <c:pt idx="72">
                  <c:v>4.251722</c:v>
                </c:pt>
                <c:pt idx="73">
                  <c:v>4.058846</c:v>
                </c:pt>
                <c:pt idx="74">
                  <c:v>3.6357200000000001</c:v>
                </c:pt>
                <c:pt idx="75">
                  <c:v>3.3212190000000001</c:v>
                </c:pt>
                <c:pt idx="76">
                  <c:v>3.3725580000000002</c:v>
                </c:pt>
                <c:pt idx="77">
                  <c:v>3.452143</c:v>
                </c:pt>
                <c:pt idx="78">
                  <c:v>3.7576909999999999</c:v>
                </c:pt>
                <c:pt idx="79">
                  <c:v>4.0514070000000002</c:v>
                </c:pt>
                <c:pt idx="80">
                  <c:v>4.1061240000000003</c:v>
                </c:pt>
                <c:pt idx="81">
                  <c:v>4.3271480000000002</c:v>
                </c:pt>
                <c:pt idx="82">
                  <c:v>4.7242940000000004</c:v>
                </c:pt>
                <c:pt idx="83">
                  <c:v>5.1440229999999998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7-42DA-AEA4-B179C746FC3C}"/>
            </c:ext>
          </c:extLst>
        </c:ser>
        <c:ser>
          <c:idx val="2"/>
          <c:order val="2"/>
          <c:tx>
            <c:v>NYMEX futures price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'22'!$B$29:$B$112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'22'!$E$29:$E$112</c:f>
              <c:numCache>
                <c:formatCode>0.00</c:formatCode>
                <c:ptCount val="8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4.2644000000000002</c:v>
                </c:pt>
                <c:pt idx="72">
                  <c:v>4.4954000000000001</c:v>
                </c:pt>
                <c:pt idx="73">
                  <c:v>4.2332000000000001</c:v>
                </c:pt>
                <c:pt idx="74">
                  <c:v>3.8342000000000001</c:v>
                </c:pt>
                <c:pt idx="75">
                  <c:v>3.7109999999999999</c:v>
                </c:pt>
                <c:pt idx="76">
                  <c:v>3.7311999999999999</c:v>
                </c:pt>
                <c:pt idx="77">
                  <c:v>3.8853999999999997</c:v>
                </c:pt>
                <c:pt idx="78">
                  <c:v>4.0727999999999991</c:v>
                </c:pt>
                <c:pt idx="79">
                  <c:v>4.1303999999999998</c:v>
                </c:pt>
                <c:pt idx="80">
                  <c:v>4.0895999999999999</c:v>
                </c:pt>
                <c:pt idx="81">
                  <c:v>4.1311999999999998</c:v>
                </c:pt>
                <c:pt idx="82">
                  <c:v>4.3146000000000004</c:v>
                </c:pt>
                <c:pt idx="83">
                  <c:v>4.7385999999999999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7-42DA-AEA4-B179C746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07840"/>
        <c:axId val="-975110560"/>
      </c:lineChart>
      <c:catAx>
        <c:axId val="-9751078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5110560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-975110560"/>
        <c:scaling>
          <c:orientation val="minMax"/>
          <c:max val="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5107840"/>
        <c:crossesAt val="1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60607511018854E-2"/>
          <c:y val="0.13562714669855744"/>
          <c:w val="0.90211490665900462"/>
          <c:h val="0.66747926822147263"/>
        </c:manualLayout>
      </c:layout>
      <c:lineChart>
        <c:grouping val="standard"/>
        <c:varyColors val="0"/>
        <c:ser>
          <c:idx val="0"/>
          <c:order val="0"/>
          <c:tx>
            <c:strRef>
              <c:f>'23'!$D$25</c:f>
              <c:strCache>
                <c:ptCount val="1"/>
                <c:pt idx="0">
                  <c:v>monthly residential price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'23'!$D$26:$D$97</c:f>
              <c:numCache>
                <c:formatCode>0.000</c:formatCode>
                <c:ptCount val="72"/>
                <c:pt idx="0">
                  <c:v>9.6199999999999992</c:v>
                </c:pt>
                <c:pt idx="1">
                  <c:v>9.2799999999999994</c:v>
                </c:pt>
                <c:pt idx="2">
                  <c:v>10.47</c:v>
                </c:pt>
                <c:pt idx="3">
                  <c:v>12.27</c:v>
                </c:pt>
                <c:pt idx="4">
                  <c:v>14.07</c:v>
                </c:pt>
                <c:pt idx="5">
                  <c:v>17.739999999999998</c:v>
                </c:pt>
                <c:pt idx="6">
                  <c:v>19.809999999999999</c:v>
                </c:pt>
                <c:pt idx="7">
                  <c:v>20.86</c:v>
                </c:pt>
                <c:pt idx="8">
                  <c:v>20.13</c:v>
                </c:pt>
                <c:pt idx="9">
                  <c:v>17.399999999999999</c:v>
                </c:pt>
                <c:pt idx="10">
                  <c:v>13.11</c:v>
                </c:pt>
                <c:pt idx="11">
                  <c:v>13.08</c:v>
                </c:pt>
                <c:pt idx="12">
                  <c:v>12.04</c:v>
                </c:pt>
                <c:pt idx="13">
                  <c:v>12.15</c:v>
                </c:pt>
                <c:pt idx="14">
                  <c:v>12.94</c:v>
                </c:pt>
                <c:pt idx="15">
                  <c:v>13.97</c:v>
                </c:pt>
                <c:pt idx="16">
                  <c:v>17.68</c:v>
                </c:pt>
                <c:pt idx="17">
                  <c:v>22.41</c:v>
                </c:pt>
                <c:pt idx="18">
                  <c:v>24.57</c:v>
                </c:pt>
                <c:pt idx="19">
                  <c:v>25.39</c:v>
                </c:pt>
                <c:pt idx="20">
                  <c:v>24.52</c:v>
                </c:pt>
                <c:pt idx="21">
                  <c:v>18.62</c:v>
                </c:pt>
                <c:pt idx="22">
                  <c:v>15.56</c:v>
                </c:pt>
                <c:pt idx="23">
                  <c:v>14.66</c:v>
                </c:pt>
                <c:pt idx="24">
                  <c:v>15.44</c:v>
                </c:pt>
                <c:pt idx="25">
                  <c:v>15.18</c:v>
                </c:pt>
                <c:pt idx="26">
                  <c:v>13.9</c:v>
                </c:pt>
                <c:pt idx="27">
                  <c:v>14.56</c:v>
                </c:pt>
                <c:pt idx="28">
                  <c:v>16.89</c:v>
                </c:pt>
                <c:pt idx="29">
                  <c:v>20.329999999999998</c:v>
                </c:pt>
                <c:pt idx="30">
                  <c:v>22.22</c:v>
                </c:pt>
                <c:pt idx="31">
                  <c:v>23.44</c:v>
                </c:pt>
                <c:pt idx="32">
                  <c:v>22.06</c:v>
                </c:pt>
                <c:pt idx="33">
                  <c:v>16.86</c:v>
                </c:pt>
                <c:pt idx="34">
                  <c:v>13.49</c:v>
                </c:pt>
                <c:pt idx="35">
                  <c:v>13.05</c:v>
                </c:pt>
                <c:pt idx="36">
                  <c:v>11.81</c:v>
                </c:pt>
                <c:pt idx="37">
                  <c:v>13.17</c:v>
                </c:pt>
                <c:pt idx="38">
                  <c:v>13.76</c:v>
                </c:pt>
                <c:pt idx="39">
                  <c:v>14.44</c:v>
                </c:pt>
                <c:pt idx="40">
                  <c:v>17.829999999999998</c:v>
                </c:pt>
                <c:pt idx="41">
                  <c:v>20.93</c:v>
                </c:pt>
                <c:pt idx="42">
                  <c:v>23</c:v>
                </c:pt>
                <c:pt idx="43">
                  <c:v>23.47</c:v>
                </c:pt>
                <c:pt idx="44">
                  <c:v>22.71</c:v>
                </c:pt>
                <c:pt idx="45">
                  <c:v>18.63</c:v>
                </c:pt>
                <c:pt idx="46">
                  <c:v>14.91</c:v>
                </c:pt>
                <c:pt idx="47">
                  <c:v>12.98</c:v>
                </c:pt>
                <c:pt idx="48">
                  <c:v>12.32</c:v>
                </c:pt>
                <c:pt idx="49">
                  <c:v>12.92</c:v>
                </c:pt>
                <c:pt idx="50">
                  <c:v>14.54</c:v>
                </c:pt>
                <c:pt idx="51">
                  <c:v>16.05</c:v>
                </c:pt>
                <c:pt idx="52">
                  <c:v>19.18</c:v>
                </c:pt>
                <c:pt idx="53">
                  <c:v>23.15</c:v>
                </c:pt>
                <c:pt idx="54">
                  <c:v>25.27</c:v>
                </c:pt>
                <c:pt idx="55">
                  <c:v>26.88</c:v>
                </c:pt>
                <c:pt idx="56">
                  <c:v>24.168030000000002</c:v>
                </c:pt>
                <c:pt idx="57">
                  <c:v>18.62595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1-4DD0-8AE6-B9DD5C1C6554}"/>
            </c:ext>
          </c:extLst>
        </c:ser>
        <c:ser>
          <c:idx val="1"/>
          <c:order val="1"/>
          <c:tx>
            <c:strRef>
              <c:f>'23'!$F$25</c:f>
              <c:strCache>
                <c:ptCount val="1"/>
                <c:pt idx="0">
                  <c:v>annual average residential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'23'!$F$26:$F$97</c:f>
              <c:numCache>
                <c:formatCode>0.000</c:formatCode>
                <c:ptCount val="72"/>
                <c:pt idx="1">
                  <c:v>14.82</c:v>
                </c:pt>
                <c:pt idx="2">
                  <c:v>14.82</c:v>
                </c:pt>
                <c:pt idx="3">
                  <c:v>14.82</c:v>
                </c:pt>
                <c:pt idx="4">
                  <c:v>14.82</c:v>
                </c:pt>
                <c:pt idx="5">
                  <c:v>14.82</c:v>
                </c:pt>
                <c:pt idx="6">
                  <c:v>14.82</c:v>
                </c:pt>
                <c:pt idx="7">
                  <c:v>14.82</c:v>
                </c:pt>
                <c:pt idx="8">
                  <c:v>14.82</c:v>
                </c:pt>
                <c:pt idx="9">
                  <c:v>14.82</c:v>
                </c:pt>
                <c:pt idx="10">
                  <c:v>14.82</c:v>
                </c:pt>
                <c:pt idx="13">
                  <c:v>17.875833333333333</c:v>
                </c:pt>
                <c:pt idx="14">
                  <c:v>17.875833333333333</c:v>
                </c:pt>
                <c:pt idx="15">
                  <c:v>17.875833333333333</c:v>
                </c:pt>
                <c:pt idx="16">
                  <c:v>17.875833333333333</c:v>
                </c:pt>
                <c:pt idx="17">
                  <c:v>17.875833333333333</c:v>
                </c:pt>
                <c:pt idx="18">
                  <c:v>17.875833333333333</c:v>
                </c:pt>
                <c:pt idx="19">
                  <c:v>17.875833333333333</c:v>
                </c:pt>
                <c:pt idx="20">
                  <c:v>17.875833333333333</c:v>
                </c:pt>
                <c:pt idx="21">
                  <c:v>17.875833333333333</c:v>
                </c:pt>
                <c:pt idx="22">
                  <c:v>17.875833333333333</c:v>
                </c:pt>
                <c:pt idx="25">
                  <c:v>17.285</c:v>
                </c:pt>
                <c:pt idx="26">
                  <c:v>17.285</c:v>
                </c:pt>
                <c:pt idx="27">
                  <c:v>17.285</c:v>
                </c:pt>
                <c:pt idx="28">
                  <c:v>17.285</c:v>
                </c:pt>
                <c:pt idx="29">
                  <c:v>17.285</c:v>
                </c:pt>
                <c:pt idx="30">
                  <c:v>17.285</c:v>
                </c:pt>
                <c:pt idx="31">
                  <c:v>17.285</c:v>
                </c:pt>
                <c:pt idx="32">
                  <c:v>17.285</c:v>
                </c:pt>
                <c:pt idx="33">
                  <c:v>17.285</c:v>
                </c:pt>
                <c:pt idx="34">
                  <c:v>17.285</c:v>
                </c:pt>
                <c:pt idx="37">
                  <c:v>17.303333333333331</c:v>
                </c:pt>
                <c:pt idx="38">
                  <c:v>17.303333333333331</c:v>
                </c:pt>
                <c:pt idx="39">
                  <c:v>17.303333333333331</c:v>
                </c:pt>
                <c:pt idx="40">
                  <c:v>17.303333333333331</c:v>
                </c:pt>
                <c:pt idx="41">
                  <c:v>17.303333333333331</c:v>
                </c:pt>
                <c:pt idx="42">
                  <c:v>17.303333333333331</c:v>
                </c:pt>
                <c:pt idx="43">
                  <c:v>17.303333333333331</c:v>
                </c:pt>
                <c:pt idx="44">
                  <c:v>17.303333333333331</c:v>
                </c:pt>
                <c:pt idx="45">
                  <c:v>17.303333333333331</c:v>
                </c:pt>
                <c:pt idx="46">
                  <c:v>17.303333333333331</c:v>
                </c:pt>
                <c:pt idx="49">
                  <c:v>18.468634166666664</c:v>
                </c:pt>
                <c:pt idx="50">
                  <c:v>18.468634166666664</c:v>
                </c:pt>
                <c:pt idx="51">
                  <c:v>18.468634166666664</c:v>
                </c:pt>
                <c:pt idx="52">
                  <c:v>18.468634166666664</c:v>
                </c:pt>
                <c:pt idx="53">
                  <c:v>18.468634166666664</c:v>
                </c:pt>
                <c:pt idx="54">
                  <c:v>18.468634166666664</c:v>
                </c:pt>
                <c:pt idx="55">
                  <c:v>18.468634166666664</c:v>
                </c:pt>
                <c:pt idx="56">
                  <c:v>18.468634166666664</c:v>
                </c:pt>
                <c:pt idx="57">
                  <c:v>18.468634166666664</c:v>
                </c:pt>
                <c:pt idx="58">
                  <c:v>18.468634166666664</c:v>
                </c:pt>
                <c:pt idx="61">
                  <c:v>16.928129166666665</c:v>
                </c:pt>
                <c:pt idx="62">
                  <c:v>16.928129166666665</c:v>
                </c:pt>
                <c:pt idx="63">
                  <c:v>16.928129166666665</c:v>
                </c:pt>
                <c:pt idx="64">
                  <c:v>16.928129166666665</c:v>
                </c:pt>
                <c:pt idx="65">
                  <c:v>16.928129166666665</c:v>
                </c:pt>
                <c:pt idx="66">
                  <c:v>16.928129166666665</c:v>
                </c:pt>
                <c:pt idx="67">
                  <c:v>16.928129166666665</c:v>
                </c:pt>
                <c:pt idx="68">
                  <c:v>16.928129166666665</c:v>
                </c:pt>
                <c:pt idx="69">
                  <c:v>16.928129166666665</c:v>
                </c:pt>
                <c:pt idx="70">
                  <c:v>16.928129166666665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1-4DD0-8AE6-B9DD5C1C6554}"/>
            </c:ext>
          </c:extLst>
        </c:ser>
        <c:ser>
          <c:idx val="3"/>
          <c:order val="2"/>
          <c:tx>
            <c:strRef>
              <c:f>'23'!$I$25</c:f>
              <c:strCache>
                <c:ptCount val="1"/>
                <c:pt idx="0">
                  <c:v>monthly Henry Hub spot price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'23'!$I$26:$I$97</c:f>
              <c:numCache>
                <c:formatCode>0.000</c:formatCode>
                <c:ptCount val="72"/>
                <c:pt idx="0">
                  <c:v>2.81569</c:v>
                </c:pt>
                <c:pt idx="1">
                  <c:v>5.5586500000000001</c:v>
                </c:pt>
                <c:pt idx="2">
                  <c:v>2.7221799999999998</c:v>
                </c:pt>
                <c:pt idx="3">
                  <c:v>2.7637399999999999</c:v>
                </c:pt>
                <c:pt idx="4">
                  <c:v>3.0234899999999998</c:v>
                </c:pt>
                <c:pt idx="5">
                  <c:v>3.38714</c:v>
                </c:pt>
                <c:pt idx="6">
                  <c:v>3.98976</c:v>
                </c:pt>
                <c:pt idx="7">
                  <c:v>4.2287299999999997</c:v>
                </c:pt>
                <c:pt idx="8">
                  <c:v>5.3612399999999996</c:v>
                </c:pt>
                <c:pt idx="9">
                  <c:v>5.7248900000000003</c:v>
                </c:pt>
                <c:pt idx="10">
                  <c:v>5.24695</c:v>
                </c:pt>
                <c:pt idx="11">
                  <c:v>3.9066399999999999</c:v>
                </c:pt>
                <c:pt idx="12">
                  <c:v>4.5464399999999996</c:v>
                </c:pt>
                <c:pt idx="13">
                  <c:v>4.86822</c:v>
                </c:pt>
                <c:pt idx="14">
                  <c:v>5.0861999999999998</c:v>
                </c:pt>
                <c:pt idx="15">
                  <c:v>6.8507999999999996</c:v>
                </c:pt>
                <c:pt idx="16">
                  <c:v>8.4493200000000002</c:v>
                </c:pt>
                <c:pt idx="17">
                  <c:v>7.9926000000000004</c:v>
                </c:pt>
                <c:pt idx="18">
                  <c:v>7.5566399999999998</c:v>
                </c:pt>
                <c:pt idx="19">
                  <c:v>9.1447800000000008</c:v>
                </c:pt>
                <c:pt idx="20">
                  <c:v>8.1794399999999996</c:v>
                </c:pt>
                <c:pt idx="21">
                  <c:v>5.8750799999999996</c:v>
                </c:pt>
                <c:pt idx="22">
                  <c:v>5.6570999999999998</c:v>
                </c:pt>
                <c:pt idx="23">
                  <c:v>5.7401400000000002</c:v>
                </c:pt>
                <c:pt idx="24">
                  <c:v>3.3942600000000001</c:v>
                </c:pt>
                <c:pt idx="25">
                  <c:v>2.47044</c:v>
                </c:pt>
                <c:pt idx="26">
                  <c:v>2.39778</c:v>
                </c:pt>
                <c:pt idx="27">
                  <c:v>2.2420800000000001</c:v>
                </c:pt>
                <c:pt idx="28">
                  <c:v>2.2317</c:v>
                </c:pt>
                <c:pt idx="29">
                  <c:v>2.2628400000000002</c:v>
                </c:pt>
                <c:pt idx="30">
                  <c:v>2.6469</c:v>
                </c:pt>
                <c:pt idx="31">
                  <c:v>2.6780400000000002</c:v>
                </c:pt>
                <c:pt idx="32">
                  <c:v>2.7403200000000001</c:v>
                </c:pt>
                <c:pt idx="33">
                  <c:v>3.0932400000000002</c:v>
                </c:pt>
                <c:pt idx="34">
                  <c:v>2.81298</c:v>
                </c:pt>
                <c:pt idx="35">
                  <c:v>2.6157599999999999</c:v>
                </c:pt>
                <c:pt idx="36">
                  <c:v>3.30084</c:v>
                </c:pt>
                <c:pt idx="37">
                  <c:v>1.7853600000000001</c:v>
                </c:pt>
                <c:pt idx="38">
                  <c:v>1.5466200000000001</c:v>
                </c:pt>
                <c:pt idx="39">
                  <c:v>1.6608000000000001</c:v>
                </c:pt>
                <c:pt idx="40">
                  <c:v>2.2005599999999998</c:v>
                </c:pt>
                <c:pt idx="41">
                  <c:v>2.63652</c:v>
                </c:pt>
                <c:pt idx="42">
                  <c:v>2.14866</c:v>
                </c:pt>
                <c:pt idx="43">
                  <c:v>2.06562</c:v>
                </c:pt>
                <c:pt idx="44">
                  <c:v>2.3666399999999999</c:v>
                </c:pt>
                <c:pt idx="45">
                  <c:v>2.2835999999999999</c:v>
                </c:pt>
                <c:pt idx="46">
                  <c:v>2.2005599999999998</c:v>
                </c:pt>
                <c:pt idx="47">
                  <c:v>3.1243799999999999</c:v>
                </c:pt>
                <c:pt idx="48">
                  <c:v>4.2869400000000004</c:v>
                </c:pt>
                <c:pt idx="49">
                  <c:v>4.3492199999999999</c:v>
                </c:pt>
                <c:pt idx="50">
                  <c:v>4.2765599999999999</c:v>
                </c:pt>
                <c:pt idx="51">
                  <c:v>3.54996</c:v>
                </c:pt>
                <c:pt idx="52">
                  <c:v>3.2385600000000001</c:v>
                </c:pt>
                <c:pt idx="53">
                  <c:v>3.13476</c:v>
                </c:pt>
                <c:pt idx="54">
                  <c:v>3.3216000000000001</c:v>
                </c:pt>
                <c:pt idx="55">
                  <c:v>3.0205799999999998</c:v>
                </c:pt>
                <c:pt idx="56">
                  <c:v>3.0828600000000002</c:v>
                </c:pt>
                <c:pt idx="57">
                  <c:v>3.3112200000000001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1-4DD0-8AE6-B9DD5C1C6554}"/>
            </c:ext>
          </c:extLst>
        </c:ser>
        <c:ser>
          <c:idx val="5"/>
          <c:order val="3"/>
          <c:tx>
            <c:v>Henry Hub annual average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'23'!$K$26:$K$97</c:f>
              <c:numCache>
                <c:formatCode>0.000</c:formatCode>
                <c:ptCount val="72"/>
                <c:pt idx="1">
                  <c:v>4.0607583333333332</c:v>
                </c:pt>
                <c:pt idx="2">
                  <c:v>4.0607583333333332</c:v>
                </c:pt>
                <c:pt idx="3">
                  <c:v>4.0607583333333332</c:v>
                </c:pt>
                <c:pt idx="4">
                  <c:v>4.0607583333333332</c:v>
                </c:pt>
                <c:pt idx="5">
                  <c:v>4.0607583333333332</c:v>
                </c:pt>
                <c:pt idx="6">
                  <c:v>4.0607583333333332</c:v>
                </c:pt>
                <c:pt idx="7">
                  <c:v>4.0607583333333332</c:v>
                </c:pt>
                <c:pt idx="8">
                  <c:v>4.0607583333333332</c:v>
                </c:pt>
                <c:pt idx="9">
                  <c:v>4.0607583333333332</c:v>
                </c:pt>
                <c:pt idx="10">
                  <c:v>4.0607583333333332</c:v>
                </c:pt>
                <c:pt idx="13">
                  <c:v>6.6622300000000001</c:v>
                </c:pt>
                <c:pt idx="14">
                  <c:v>6.6622300000000001</c:v>
                </c:pt>
                <c:pt idx="15">
                  <c:v>6.6622300000000001</c:v>
                </c:pt>
                <c:pt idx="16">
                  <c:v>6.6622300000000001</c:v>
                </c:pt>
                <c:pt idx="17">
                  <c:v>6.6622300000000001</c:v>
                </c:pt>
                <c:pt idx="18">
                  <c:v>6.6622300000000001</c:v>
                </c:pt>
                <c:pt idx="19">
                  <c:v>6.6622300000000001</c:v>
                </c:pt>
                <c:pt idx="20">
                  <c:v>6.6622300000000001</c:v>
                </c:pt>
                <c:pt idx="21">
                  <c:v>6.6622300000000001</c:v>
                </c:pt>
                <c:pt idx="22">
                  <c:v>6.6622300000000001</c:v>
                </c:pt>
                <c:pt idx="25">
                  <c:v>2.6321949999999998</c:v>
                </c:pt>
                <c:pt idx="26">
                  <c:v>2.6321949999999998</c:v>
                </c:pt>
                <c:pt idx="27">
                  <c:v>2.6321949999999998</c:v>
                </c:pt>
                <c:pt idx="28">
                  <c:v>2.6321949999999998</c:v>
                </c:pt>
                <c:pt idx="29">
                  <c:v>2.6321949999999998</c:v>
                </c:pt>
                <c:pt idx="30">
                  <c:v>2.6321949999999998</c:v>
                </c:pt>
                <c:pt idx="31">
                  <c:v>2.6321949999999998</c:v>
                </c:pt>
                <c:pt idx="32">
                  <c:v>2.6321949999999998</c:v>
                </c:pt>
                <c:pt idx="33">
                  <c:v>2.6321949999999998</c:v>
                </c:pt>
                <c:pt idx="34">
                  <c:v>2.6321949999999998</c:v>
                </c:pt>
                <c:pt idx="37">
                  <c:v>2.2766799999999998</c:v>
                </c:pt>
                <c:pt idx="38">
                  <c:v>2.2766799999999998</c:v>
                </c:pt>
                <c:pt idx="39">
                  <c:v>2.2766799999999998</c:v>
                </c:pt>
                <c:pt idx="40">
                  <c:v>2.2766799999999998</c:v>
                </c:pt>
                <c:pt idx="41">
                  <c:v>2.2766799999999998</c:v>
                </c:pt>
                <c:pt idx="42">
                  <c:v>2.2766799999999998</c:v>
                </c:pt>
                <c:pt idx="43">
                  <c:v>2.2766799999999998</c:v>
                </c:pt>
                <c:pt idx="44">
                  <c:v>2.2766799999999998</c:v>
                </c:pt>
                <c:pt idx="45">
                  <c:v>2.2766799999999998</c:v>
                </c:pt>
                <c:pt idx="46">
                  <c:v>2.2766799999999998</c:v>
                </c:pt>
                <c:pt idx="49">
                  <c:v>3.5987090833333326</c:v>
                </c:pt>
                <c:pt idx="50">
                  <c:v>3.5987090833333326</c:v>
                </c:pt>
                <c:pt idx="51">
                  <c:v>3.5987090833333326</c:v>
                </c:pt>
                <c:pt idx="52">
                  <c:v>3.5987090833333326</c:v>
                </c:pt>
                <c:pt idx="53">
                  <c:v>3.5987090833333326</c:v>
                </c:pt>
                <c:pt idx="54">
                  <c:v>3.5987090833333326</c:v>
                </c:pt>
                <c:pt idx="55">
                  <c:v>3.5987090833333326</c:v>
                </c:pt>
                <c:pt idx="56">
                  <c:v>3.5987090833333326</c:v>
                </c:pt>
                <c:pt idx="57">
                  <c:v>3.5987090833333326</c:v>
                </c:pt>
                <c:pt idx="58">
                  <c:v>3.5987090833333326</c:v>
                </c:pt>
                <c:pt idx="61">
                  <c:v>4.1695503333333335</c:v>
                </c:pt>
                <c:pt idx="62">
                  <c:v>4.1695503333333335</c:v>
                </c:pt>
                <c:pt idx="63">
                  <c:v>4.1695503333333335</c:v>
                </c:pt>
                <c:pt idx="64">
                  <c:v>4.1695503333333335</c:v>
                </c:pt>
                <c:pt idx="65">
                  <c:v>4.1695503333333335</c:v>
                </c:pt>
                <c:pt idx="66">
                  <c:v>4.1695503333333335</c:v>
                </c:pt>
                <c:pt idx="67">
                  <c:v>4.1695503333333335</c:v>
                </c:pt>
                <c:pt idx="68">
                  <c:v>4.1695503333333335</c:v>
                </c:pt>
                <c:pt idx="69">
                  <c:v>4.1695503333333335</c:v>
                </c:pt>
                <c:pt idx="70">
                  <c:v>4.1695503333333335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61-4DD0-8AE6-B9DD5C1C6554}"/>
            </c:ext>
          </c:extLst>
        </c:ser>
        <c:ser>
          <c:idx val="4"/>
          <c:order val="4"/>
          <c:tx>
            <c:strRef>
              <c:f>'23'!$J$25</c:f>
              <c:strCache>
                <c:ptCount val="1"/>
                <c:pt idx="0">
                  <c:v> forecast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'23'!$J$26:$J$97</c:f>
              <c:numCache>
                <c:formatCode>0.000</c:formatCode>
                <c:ptCount val="7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3.3112200000000001</c:v>
                </c:pt>
                <c:pt idx="58">
                  <c:v>3.4967549999999998</c:v>
                </c:pt>
                <c:pt idx="59">
                  <c:v>4.115494</c:v>
                </c:pt>
                <c:pt idx="60">
                  <c:v>4.4132870000000004</c:v>
                </c:pt>
                <c:pt idx="61">
                  <c:v>4.213082</c:v>
                </c:pt>
                <c:pt idx="62">
                  <c:v>3.7738770000000001</c:v>
                </c:pt>
                <c:pt idx="63">
                  <c:v>3.447425</c:v>
                </c:pt>
                <c:pt idx="64">
                  <c:v>3.5007160000000002</c:v>
                </c:pt>
                <c:pt idx="65">
                  <c:v>3.5833249999999999</c:v>
                </c:pt>
                <c:pt idx="66">
                  <c:v>3.9004840000000001</c:v>
                </c:pt>
                <c:pt idx="67">
                  <c:v>4.2053599999999998</c:v>
                </c:pt>
                <c:pt idx="68">
                  <c:v>4.2621560000000001</c:v>
                </c:pt>
                <c:pt idx="69">
                  <c:v>4.4915789999999998</c:v>
                </c:pt>
                <c:pt idx="70">
                  <c:v>4.9038170000000001</c:v>
                </c:pt>
                <c:pt idx="71">
                  <c:v>5.3394959999999996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61-4DD0-8AE6-B9DD5C1C6554}"/>
            </c:ext>
          </c:extLst>
        </c:ser>
        <c:ser>
          <c:idx val="2"/>
          <c:order val="5"/>
          <c:tx>
            <c:strRef>
              <c:f>'23'!$E$25</c:f>
              <c:strCache>
                <c:ptCount val="1"/>
                <c:pt idx="0">
                  <c:v> residential forecast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'23'!$B$26:$B$97</c:f>
              <c:numCache>
                <c:formatCode>General</c:formatCode>
                <c:ptCount val="72"/>
                <c:pt idx="0">
                  <c:v>2021</c:v>
                </c:pt>
                <c:pt idx="1">
                  <c:v>2021</c:v>
                </c:pt>
                <c:pt idx="2">
                  <c:v>2021</c:v>
                </c:pt>
                <c:pt idx="3">
                  <c:v>2021</c:v>
                </c:pt>
                <c:pt idx="4">
                  <c:v>2021</c:v>
                </c:pt>
                <c:pt idx="5">
                  <c:v>2021</c:v>
                </c:pt>
                <c:pt idx="6">
                  <c:v>2021</c:v>
                </c:pt>
                <c:pt idx="7">
                  <c:v>2021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2022</c:v>
                </c:pt>
                <c:pt idx="13">
                  <c:v>2022</c:v>
                </c:pt>
                <c:pt idx="14">
                  <c:v>2022</c:v>
                </c:pt>
                <c:pt idx="15">
                  <c:v>2022</c:v>
                </c:pt>
                <c:pt idx="16">
                  <c:v>2022</c:v>
                </c:pt>
                <c:pt idx="17">
                  <c:v>2022</c:v>
                </c:pt>
                <c:pt idx="18">
                  <c:v>2022</c:v>
                </c:pt>
                <c:pt idx="19">
                  <c:v>2022</c:v>
                </c:pt>
                <c:pt idx="20">
                  <c:v>2022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2023</c:v>
                </c:pt>
                <c:pt idx="32">
                  <c:v>2023</c:v>
                </c:pt>
                <c:pt idx="33">
                  <c:v>2023</c:v>
                </c:pt>
                <c:pt idx="34">
                  <c:v>2023</c:v>
                </c:pt>
                <c:pt idx="35">
                  <c:v>2023</c:v>
                </c:pt>
                <c:pt idx="36">
                  <c:v>2024</c:v>
                </c:pt>
                <c:pt idx="37">
                  <c:v>2024</c:v>
                </c:pt>
                <c:pt idx="38">
                  <c:v>2024</c:v>
                </c:pt>
                <c:pt idx="39">
                  <c:v>2024</c:v>
                </c:pt>
                <c:pt idx="40">
                  <c:v>2024</c:v>
                </c:pt>
                <c:pt idx="41">
                  <c:v>2024</c:v>
                </c:pt>
                <c:pt idx="42">
                  <c:v>2024</c:v>
                </c:pt>
                <c:pt idx="43">
                  <c:v>2024</c:v>
                </c:pt>
                <c:pt idx="44">
                  <c:v>2024</c:v>
                </c:pt>
                <c:pt idx="45">
                  <c:v>2024</c:v>
                </c:pt>
                <c:pt idx="46">
                  <c:v>2024</c:v>
                </c:pt>
                <c:pt idx="47">
                  <c:v>2024</c:v>
                </c:pt>
                <c:pt idx="48">
                  <c:v>2025</c:v>
                </c:pt>
                <c:pt idx="49">
                  <c:v>2025</c:v>
                </c:pt>
                <c:pt idx="50">
                  <c:v>2025</c:v>
                </c:pt>
                <c:pt idx="51">
                  <c:v>2025</c:v>
                </c:pt>
                <c:pt idx="52">
                  <c:v>2025</c:v>
                </c:pt>
                <c:pt idx="53">
                  <c:v>2025</c:v>
                </c:pt>
                <c:pt idx="54">
                  <c:v>2025</c:v>
                </c:pt>
                <c:pt idx="55">
                  <c:v>2025</c:v>
                </c:pt>
                <c:pt idx="56">
                  <c:v>2025</c:v>
                </c:pt>
                <c:pt idx="57">
                  <c:v>2025</c:v>
                </c:pt>
                <c:pt idx="58">
                  <c:v>2025</c:v>
                </c:pt>
                <c:pt idx="59">
                  <c:v>2025</c:v>
                </c:pt>
                <c:pt idx="60">
                  <c:v>2026</c:v>
                </c:pt>
                <c:pt idx="61">
                  <c:v>2026</c:v>
                </c:pt>
                <c:pt idx="62">
                  <c:v>2026</c:v>
                </c:pt>
                <c:pt idx="63">
                  <c:v>2026</c:v>
                </c:pt>
                <c:pt idx="64">
                  <c:v>2026</c:v>
                </c:pt>
                <c:pt idx="65">
                  <c:v>2026</c:v>
                </c:pt>
                <c:pt idx="66">
                  <c:v>2026</c:v>
                </c:pt>
                <c:pt idx="67">
                  <c:v>2026</c:v>
                </c:pt>
                <c:pt idx="68">
                  <c:v>2026</c:v>
                </c:pt>
                <c:pt idx="69">
                  <c:v>2026</c:v>
                </c:pt>
                <c:pt idx="70">
                  <c:v>2026</c:v>
                </c:pt>
                <c:pt idx="71">
                  <c:v>2026</c:v>
                </c:pt>
              </c:numCache>
            </c:numRef>
          </c:cat>
          <c:val>
            <c:numRef>
              <c:f>'23'!$E$26:$E$97</c:f>
              <c:numCache>
                <c:formatCode>0.000</c:formatCode>
                <c:ptCount val="7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18.62595</c:v>
                </c:pt>
                <c:pt idx="58">
                  <c:v>14.77591</c:v>
                </c:pt>
                <c:pt idx="59">
                  <c:v>13.74372</c:v>
                </c:pt>
                <c:pt idx="60">
                  <c:v>13.11093</c:v>
                </c:pt>
                <c:pt idx="61">
                  <c:v>13.494350000000001</c:v>
                </c:pt>
                <c:pt idx="62">
                  <c:v>13.94299</c:v>
                </c:pt>
                <c:pt idx="63">
                  <c:v>14.43675</c:v>
                </c:pt>
                <c:pt idx="64">
                  <c:v>16.97974</c:v>
                </c:pt>
                <c:pt idx="65">
                  <c:v>20.276250000000001</c:v>
                </c:pt>
                <c:pt idx="66">
                  <c:v>22.058769999999999</c:v>
                </c:pt>
                <c:pt idx="67">
                  <c:v>22.700939999999999</c:v>
                </c:pt>
                <c:pt idx="68">
                  <c:v>21.698920000000001</c:v>
                </c:pt>
                <c:pt idx="69">
                  <c:v>17.12219</c:v>
                </c:pt>
                <c:pt idx="70">
                  <c:v>14.02543</c:v>
                </c:pt>
                <c:pt idx="71">
                  <c:v>13.290290000000001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61-4DD0-8AE6-B9DD5C1C6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7632"/>
        <c:axId val="-975135584"/>
      </c:lineChart>
      <c:catAx>
        <c:axId val="-97511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558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35584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763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42789733616059561"/>
          <c:y val="3.5938320209973756E-2"/>
          <c:w val="0.36819590259550888"/>
          <c:h val="0.15235845519310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8596105876234E-2"/>
          <c:y val="5.6329251350020211E-2"/>
          <c:w val="0.86425059586052189"/>
          <c:h val="0.70708312664504747"/>
        </c:manualLayout>
      </c:layout>
      <c:barChart>
        <c:barDir val="col"/>
        <c:grouping val="clustered"/>
        <c:varyColors val="0"/>
        <c:ser>
          <c:idx val="8"/>
          <c:order val="8"/>
          <c:tx>
            <c:v>net storage builds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'24'!$A$29:$A$56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'24'!$M$29:$M$56</c:f>
              <c:numCache>
                <c:formatCode>0.00</c:formatCode>
                <c:ptCount val="28"/>
                <c:pt idx="0">
                  <c:v>0</c:v>
                </c:pt>
                <c:pt idx="1">
                  <c:v>12.401681319</c:v>
                </c:pt>
                <c:pt idx="2">
                  <c:v>7.8881195652000002</c:v>
                </c:pt>
                <c:pt idx="3">
                  <c:v>0</c:v>
                </c:pt>
                <c:pt idx="4">
                  <c:v>0</c:v>
                </c:pt>
                <c:pt idx="5">
                  <c:v>9.4169120879000001</c:v>
                </c:pt>
                <c:pt idx="6">
                  <c:v>8.0113913043</c:v>
                </c:pt>
                <c:pt idx="7">
                  <c:v>0</c:v>
                </c:pt>
                <c:pt idx="8">
                  <c:v>0</c:v>
                </c:pt>
                <c:pt idx="9">
                  <c:v>10.601846154</c:v>
                </c:pt>
                <c:pt idx="10">
                  <c:v>9.2018043477999996</c:v>
                </c:pt>
                <c:pt idx="11">
                  <c:v>0</c:v>
                </c:pt>
                <c:pt idx="12">
                  <c:v>0</c:v>
                </c:pt>
                <c:pt idx="13">
                  <c:v>11.941714286</c:v>
                </c:pt>
                <c:pt idx="14">
                  <c:v>6.6108260870000004</c:v>
                </c:pt>
                <c:pt idx="15">
                  <c:v>0</c:v>
                </c:pt>
                <c:pt idx="16">
                  <c:v>0</c:v>
                </c:pt>
                <c:pt idx="17">
                  <c:v>9.5958901098999991</c:v>
                </c:pt>
                <c:pt idx="18">
                  <c:v>4.9126956522</c:v>
                </c:pt>
                <c:pt idx="19">
                  <c:v>0</c:v>
                </c:pt>
                <c:pt idx="20">
                  <c:v>0</c:v>
                </c:pt>
                <c:pt idx="21">
                  <c:v>12.686109890000001</c:v>
                </c:pt>
                <c:pt idx="22">
                  <c:v>7.0837965838999999</c:v>
                </c:pt>
                <c:pt idx="23">
                  <c:v>0</c:v>
                </c:pt>
                <c:pt idx="24">
                  <c:v>0</c:v>
                </c:pt>
                <c:pt idx="25">
                  <c:v>10.919504945</c:v>
                </c:pt>
                <c:pt idx="26">
                  <c:v>5.1029922608999998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F-4D58-83F3-2E3B0514952E}"/>
            </c:ext>
          </c:extLst>
        </c:ser>
        <c:ser>
          <c:idx val="9"/>
          <c:order val="9"/>
          <c:tx>
            <c:v>net storage witdrawals</c:v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'24'!$A$29:$A$56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'24'!$L$29:$L$56</c:f>
              <c:numCache>
                <c:formatCode>0.00</c:formatCode>
                <c:ptCount val="28"/>
                <c:pt idx="0">
                  <c:v>-12.957142856999999</c:v>
                </c:pt>
                <c:pt idx="1">
                  <c:v>0</c:v>
                </c:pt>
                <c:pt idx="2">
                  <c:v>0</c:v>
                </c:pt>
                <c:pt idx="3">
                  <c:v>-5.3847391303999999</c:v>
                </c:pt>
                <c:pt idx="4">
                  <c:v>-17.528411111</c:v>
                </c:pt>
                <c:pt idx="5">
                  <c:v>0</c:v>
                </c:pt>
                <c:pt idx="6">
                  <c:v>0</c:v>
                </c:pt>
                <c:pt idx="7">
                  <c:v>-1.0811086957</c:v>
                </c:pt>
                <c:pt idx="8">
                  <c:v>-20.637822222</c:v>
                </c:pt>
                <c:pt idx="9">
                  <c:v>0</c:v>
                </c:pt>
                <c:pt idx="10">
                  <c:v>0</c:v>
                </c:pt>
                <c:pt idx="11">
                  <c:v>-2.5464891303999999</c:v>
                </c:pt>
                <c:pt idx="12">
                  <c:v>-12.285988889</c:v>
                </c:pt>
                <c:pt idx="13">
                  <c:v>0</c:v>
                </c:pt>
                <c:pt idx="14">
                  <c:v>0</c:v>
                </c:pt>
                <c:pt idx="15">
                  <c:v>-0.37102173912999997</c:v>
                </c:pt>
                <c:pt idx="16">
                  <c:v>-12.671989011000001</c:v>
                </c:pt>
                <c:pt idx="17">
                  <c:v>0</c:v>
                </c:pt>
                <c:pt idx="18">
                  <c:v>0</c:v>
                </c:pt>
                <c:pt idx="19">
                  <c:v>-1.9038260869999999</c:v>
                </c:pt>
                <c:pt idx="20">
                  <c:v>-17.732644444000002</c:v>
                </c:pt>
                <c:pt idx="21">
                  <c:v>0</c:v>
                </c:pt>
                <c:pt idx="22">
                  <c:v>0</c:v>
                </c:pt>
                <c:pt idx="23">
                  <c:v>-2.819743323</c:v>
                </c:pt>
                <c:pt idx="24">
                  <c:v>-15.359275332999999</c:v>
                </c:pt>
                <c:pt idx="25">
                  <c:v>0</c:v>
                </c:pt>
                <c:pt idx="26">
                  <c:v>0</c:v>
                </c:pt>
                <c:pt idx="27">
                  <c:v>-4.8046118478000004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F-4D58-83F3-2E3B0514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100"/>
        <c:axId val="-975116544"/>
        <c:axId val="-97512633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6544"/>
        <c:axId val="-975126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World production</c:v>
                </c:tx>
                <c:spPr>
                  <a:ln>
                    <a:solidFill>
                      <a:schemeClr val="accent1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'24'!$E$29:$E$56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96.051703297000003</c:v>
                      </c:pt>
                      <c:pt idx="1">
                        <c:v>91.061505495000006</c:v>
                      </c:pt>
                      <c:pt idx="2">
                        <c:v>90.669608695999997</c:v>
                      </c:pt>
                      <c:pt idx="3">
                        <c:v>91.763217390999998</c:v>
                      </c:pt>
                      <c:pt idx="4">
                        <c:v>90.822333333000003</c:v>
                      </c:pt>
                      <c:pt idx="5">
                        <c:v>94.124329669999995</c:v>
                      </c:pt>
                      <c:pt idx="6">
                        <c:v>95.156804347999994</c:v>
                      </c:pt>
                      <c:pt idx="7">
                        <c:v>98.212184782999998</c:v>
                      </c:pt>
                      <c:pt idx="8">
                        <c:v>96.329388889000001</c:v>
                      </c:pt>
                      <c:pt idx="9">
                        <c:v>98.780879120999998</c:v>
                      </c:pt>
                      <c:pt idx="10">
                        <c:v>100.7276413</c:v>
                      </c:pt>
                      <c:pt idx="11">
                        <c:v>101.40531522000001</c:v>
                      </c:pt>
                      <c:pt idx="12">
                        <c:v>102.36718888999999</c:v>
                      </c:pt>
                      <c:pt idx="13">
                        <c:v>102.97731868</c:v>
                      </c:pt>
                      <c:pt idx="14">
                        <c:v>103.85708696</c:v>
                      </c:pt>
                      <c:pt idx="15">
                        <c:v>105.0481413</c:v>
                      </c:pt>
                      <c:pt idx="16">
                        <c:v>103.93438462</c:v>
                      </c:pt>
                      <c:pt idx="17">
                        <c:v>101.97943956</c:v>
                      </c:pt>
                      <c:pt idx="18">
                        <c:v>103.00244565</c:v>
                      </c:pt>
                      <c:pt idx="19">
                        <c:v>103.82844565000001</c:v>
                      </c:pt>
                      <c:pt idx="20">
                        <c:v>105.61651111</c:v>
                      </c:pt>
                      <c:pt idx="21">
                        <c:v>107.06538462</c:v>
                      </c:pt>
                      <c:pt idx="22">
                        <c:v>108.79683695999999</c:v>
                      </c:pt>
                      <c:pt idx="23">
                        <c:v>109.15783152</c:v>
                      </c:pt>
                      <c:pt idx="24">
                        <c:v>107.95839221999999</c:v>
                      </c:pt>
                      <c:pt idx="25">
                        <c:v>108.20837802</c:v>
                      </c:pt>
                      <c:pt idx="26">
                        <c:v>107.47891739000001</c:v>
                      </c:pt>
                      <c:pt idx="27">
                        <c:v>107.68317609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1BAF-4D58-83F3-2E3B0514952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World consumption</c:v>
                </c:tx>
                <c:spPr>
                  <a:ln>
                    <a:solidFill>
                      <a:schemeClr val="accent6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'24'!$H$29:$H$56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100.16534066</c:v>
                      </c:pt>
                      <c:pt idx="1">
                        <c:v>71.147945054999994</c:v>
                      </c:pt>
                      <c:pt idx="2">
                        <c:v>76.407923913000005</c:v>
                      </c:pt>
                      <c:pt idx="3">
                        <c:v>86.469597825999998</c:v>
                      </c:pt>
                      <c:pt idx="4">
                        <c:v>100.78931111</c:v>
                      </c:pt>
                      <c:pt idx="5">
                        <c:v>72.857934065999999</c:v>
                      </c:pt>
                      <c:pt idx="6">
                        <c:v>76.000728261000006</c:v>
                      </c:pt>
                      <c:pt idx="7">
                        <c:v>86.440489130000003</c:v>
                      </c:pt>
                      <c:pt idx="8">
                        <c:v>104.6251</c:v>
                      </c:pt>
                      <c:pt idx="9">
                        <c:v>75.994549450999997</c:v>
                      </c:pt>
                      <c:pt idx="10">
                        <c:v>80.976456522000007</c:v>
                      </c:pt>
                      <c:pt idx="11">
                        <c:v>92.503369565</c:v>
                      </c:pt>
                      <c:pt idx="12">
                        <c:v>103.48597778</c:v>
                      </c:pt>
                      <c:pt idx="13">
                        <c:v>78.216065934</c:v>
                      </c:pt>
                      <c:pt idx="14">
                        <c:v>84.050978260999997</c:v>
                      </c:pt>
                      <c:pt idx="15">
                        <c:v>91.905652173999997</c:v>
                      </c:pt>
                      <c:pt idx="16">
                        <c:v>104.5031577</c:v>
                      </c:pt>
                      <c:pt idx="17">
                        <c:v>78.897977736000001</c:v>
                      </c:pt>
                      <c:pt idx="18">
                        <c:v>85.777156499</c:v>
                      </c:pt>
                      <c:pt idx="19">
                        <c:v>92.567485857999998</c:v>
                      </c:pt>
                      <c:pt idx="20">
                        <c:v>110.33966413</c:v>
                      </c:pt>
                      <c:pt idx="21">
                        <c:v>78.242231669000006</c:v>
                      </c:pt>
                      <c:pt idx="22">
                        <c:v>84.222474065</c:v>
                      </c:pt>
                      <c:pt idx="23">
                        <c:v>93.796987294999994</c:v>
                      </c:pt>
                      <c:pt idx="24">
                        <c:v>106.31375466999999</c:v>
                      </c:pt>
                      <c:pt idx="25">
                        <c:v>78.639438681000001</c:v>
                      </c:pt>
                      <c:pt idx="26">
                        <c:v>86.960551195999997</c:v>
                      </c:pt>
                      <c:pt idx="27">
                        <c:v>95.408773913000005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AF-4D58-83F3-2E3B0514952E}"/>
                  </c:ext>
                </c:extLst>
              </c15:ser>
            </c15:filteredLineSeries>
            <c15:filteredLineSeries>
              <c15:ser>
                <c:idx val="2"/>
                <c:order val="3"/>
                <c:tx>
                  <c:v>gross imports</c:v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'24'!$F$29:$F$56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7.8421954945000003</c:v>
                      </c:pt>
                      <c:pt idx="1">
                        <c:v>6.1982936923</c:v>
                      </c:pt>
                      <c:pt idx="2">
                        <c:v>6.4782173478000002</c:v>
                      </c:pt>
                      <c:pt idx="3">
                        <c:v>7.3640721957000004</c:v>
                      </c:pt>
                      <c:pt idx="4">
                        <c:v>8.8296274888999999</c:v>
                      </c:pt>
                      <c:pt idx="5">
                        <c:v>6.8254648571000001</c:v>
                      </c:pt>
                      <c:pt idx="6">
                        <c:v>7.2711268151999997</c:v>
                      </c:pt>
                      <c:pt idx="7">
                        <c:v>7.8612327826000001</c:v>
                      </c:pt>
                      <c:pt idx="8">
                        <c:v>9.0413863778000003</c:v>
                      </c:pt>
                      <c:pt idx="9">
                        <c:v>7.7448291647999996</c:v>
                      </c:pt>
                      <c:pt idx="10">
                        <c:v>7.9022582283</c:v>
                      </c:pt>
                      <c:pt idx="11">
                        <c:v>8.4633833369999998</c:v>
                      </c:pt>
                      <c:pt idx="12">
                        <c:v>8.5408796222000003</c:v>
                      </c:pt>
                      <c:pt idx="13">
                        <c:v>7.3416162856999998</c:v>
                      </c:pt>
                      <c:pt idx="14">
                        <c:v>7.9623520978000002</c:v>
                      </c:pt>
                      <c:pt idx="15">
                        <c:v>8.2486085543000005</c:v>
                      </c:pt>
                      <c:pt idx="16">
                        <c:v>9.0626437032999991</c:v>
                      </c:pt>
                      <c:pt idx="17">
                        <c:v>7.7706567253000003</c:v>
                      </c:pt>
                      <c:pt idx="18">
                        <c:v>8.4662808151999993</c:v>
                      </c:pt>
                      <c:pt idx="19">
                        <c:v>9.0664817934999995</c:v>
                      </c:pt>
                      <c:pt idx="20">
                        <c:v>9.9371691999999996</c:v>
                      </c:pt>
                      <c:pt idx="21">
                        <c:v>7.9472907363000003</c:v>
                      </c:pt>
                      <c:pt idx="22">
                        <c:v>7.9227991303999996</c:v>
                      </c:pt>
                      <c:pt idx="23">
                        <c:v>8.6398165977999994</c:v>
                      </c:pt>
                      <c:pt idx="24">
                        <c:v>9.7789577666999996</c:v>
                      </c:pt>
                      <c:pt idx="25">
                        <c:v>8.2433453516000004</c:v>
                      </c:pt>
                      <c:pt idx="26">
                        <c:v>9.1909178477999998</c:v>
                      </c:pt>
                      <c:pt idx="27">
                        <c:v>9.0469616739000003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AF-4D58-83F3-2E3B0514952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storage withdrawals</c:v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'24'!$L$29:$L$56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-12.957142856999999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-5.3847391303999999</c:v>
                      </c:pt>
                      <c:pt idx="4">
                        <c:v>-17.528411111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-1.0811086957</c:v>
                      </c:pt>
                      <c:pt idx="8">
                        <c:v>-20.637822222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-2.5464891303999999</c:v>
                      </c:pt>
                      <c:pt idx="12">
                        <c:v>-12.285988889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-0.37102173912999997</c:v>
                      </c:pt>
                      <c:pt idx="16">
                        <c:v>-12.671989011000001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-1.9038260869999999</c:v>
                      </c:pt>
                      <c:pt idx="20">
                        <c:v>-17.732644444000002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-2.819743323</c:v>
                      </c:pt>
                      <c:pt idx="24">
                        <c:v>-15.359275332999999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-4.8046118478000004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AF-4D58-83F3-2E3B0514952E}"/>
                  </c:ext>
                </c:extLst>
              </c15:ser>
            </c15:filteredLineSeries>
          </c:ext>
        </c:extLst>
      </c:lineChart>
      <c:scatterChart>
        <c:scatterStyle val="lineMarker"/>
        <c:varyColors val="0"/>
        <c:ser>
          <c:idx val="3"/>
          <c:order val="2"/>
          <c:tx>
            <c:strRef>
              <c:f>'24'!$B$59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F-4D58-83F3-2E3B0514952E}"/>
                </c:ext>
              </c:extLst>
            </c:dLbl>
            <c:dLbl>
              <c:idx val="1"/>
              <c:layout>
                <c:manualLayout>
                  <c:x val="3.4816400476688249E-2"/>
                  <c:y val="4.4838853749428483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forecast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BAF-4D58-83F3-2E3B05149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'24'!$A$63:$A$64</c:f>
              <c:numCache>
                <c:formatCode>General</c:formatCode>
                <c:ptCount val="2"/>
                <c:pt idx="0">
                  <c:v>23.5</c:v>
                </c:pt>
                <c:pt idx="1">
                  <c:v>23.5</c:v>
                </c:pt>
              </c:numCache>
            </c:numRef>
          </c:xVal>
          <c:yVal>
            <c:numRef>
              <c:f>'24'!$B$63:$B$64</c:f>
              <c:numCache>
                <c:formatCode>0</c:formatCode>
                <c:ptCount val="2"/>
                <c:pt idx="0">
                  <c:v>-50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AF-4D58-83F3-2E3B0514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6544"/>
        <c:axId val="-975126336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v>exports</c:v>
                </c:tx>
                <c:marker>
                  <c:symbol val="none"/>
                </c:marker>
                <c:xVal>
                  <c:strRef>
                    <c:extLst>
                      <c:ext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'24'!$I$29:$I$56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16.067314285999998</c:v>
                      </c:pt>
                      <c:pt idx="1">
                        <c:v>12.689283066</c:v>
                      </c:pt>
                      <c:pt idx="2">
                        <c:v>12.008919043000001</c:v>
                      </c:pt>
                      <c:pt idx="3">
                        <c:v>16.989207272000002</c:v>
                      </c:pt>
                      <c:pt idx="4">
                        <c:v>17.588114811000001</c:v>
                      </c:pt>
                      <c:pt idx="5">
                        <c:v>18.478610208999999</c:v>
                      </c:pt>
                      <c:pt idx="6">
                        <c:v>18.100015272</c:v>
                      </c:pt>
                      <c:pt idx="7">
                        <c:v>18.727429478000001</c:v>
                      </c:pt>
                      <c:pt idx="8">
                        <c:v>19.959302222000002</c:v>
                      </c:pt>
                      <c:pt idx="9">
                        <c:v>19.316591802000001</c:v>
                      </c:pt>
                      <c:pt idx="10">
                        <c:v>17.873232457</c:v>
                      </c:pt>
                      <c:pt idx="11">
                        <c:v>18.564648988999998</c:v>
                      </c:pt>
                      <c:pt idx="12">
                        <c:v>20.375134178</c:v>
                      </c:pt>
                      <c:pt idx="13">
                        <c:v>20.509733978</c:v>
                      </c:pt>
                      <c:pt idx="14">
                        <c:v>20.593575804</c:v>
                      </c:pt>
                      <c:pt idx="15">
                        <c:v>21.900437815</c:v>
                      </c:pt>
                      <c:pt idx="16">
                        <c:v>21.818883703000001</c:v>
                      </c:pt>
                      <c:pt idx="17">
                        <c:v>20.224164098999999</c:v>
                      </c:pt>
                      <c:pt idx="18">
                        <c:v>20.61645863</c:v>
                      </c:pt>
                      <c:pt idx="19">
                        <c:v>21.569709423999999</c:v>
                      </c:pt>
                      <c:pt idx="20">
                        <c:v>23.677797322</c:v>
                      </c:pt>
                      <c:pt idx="21">
                        <c:v>23.647651088</c:v>
                      </c:pt>
                      <c:pt idx="22">
                        <c:v>24.160290456999999</c:v>
                      </c:pt>
                      <c:pt idx="23">
                        <c:v>25.977515108999999</c:v>
                      </c:pt>
                      <c:pt idx="24">
                        <c:v>26.423343332999998</c:v>
                      </c:pt>
                      <c:pt idx="25">
                        <c:v>25.948126812999998</c:v>
                      </c:pt>
                      <c:pt idx="26">
                        <c:v>24.986540326</c:v>
                      </c:pt>
                      <c:pt idx="27">
                        <c:v>27.098231738999999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9-1BAF-4D58-83F3-2E3B0514952E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net imports</c:v>
                </c:tx>
                <c:marker>
                  <c:symbol val="none"/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'24'!$J$29:$J$56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-8.2251187914999981</c:v>
                      </c:pt>
                      <c:pt idx="1">
                        <c:v>-6.4909893736999997</c:v>
                      </c:pt>
                      <c:pt idx="2">
                        <c:v>-5.5307016952000003</c:v>
                      </c:pt>
                      <c:pt idx="3">
                        <c:v>-9.6251350763000012</c:v>
                      </c:pt>
                      <c:pt idx="4">
                        <c:v>-8.7584873221000006</c:v>
                      </c:pt>
                      <c:pt idx="5">
                        <c:v>-11.653145351899999</c:v>
                      </c:pt>
                      <c:pt idx="6">
                        <c:v>-10.828888456800001</c:v>
                      </c:pt>
                      <c:pt idx="7">
                        <c:v>-10.866196695400001</c:v>
                      </c:pt>
                      <c:pt idx="8">
                        <c:v>-10.917915844200001</c:v>
                      </c:pt>
                      <c:pt idx="9">
                        <c:v>-11.571762637200003</c:v>
                      </c:pt>
                      <c:pt idx="10">
                        <c:v>-9.9709742287000012</c:v>
                      </c:pt>
                      <c:pt idx="11">
                        <c:v>-10.101265651999999</c:v>
                      </c:pt>
                      <c:pt idx="12">
                        <c:v>-11.834254555799999</c:v>
                      </c:pt>
                      <c:pt idx="13">
                        <c:v>-13.168117692300001</c:v>
                      </c:pt>
                      <c:pt idx="14">
                        <c:v>-12.6312237062</c:v>
                      </c:pt>
                      <c:pt idx="15">
                        <c:v>-13.6518292607</c:v>
                      </c:pt>
                      <c:pt idx="16">
                        <c:v>-12.756239999700002</c:v>
                      </c:pt>
                      <c:pt idx="17">
                        <c:v>-12.453507373699999</c:v>
                      </c:pt>
                      <c:pt idx="18">
                        <c:v>-12.150177814800001</c:v>
                      </c:pt>
                      <c:pt idx="19">
                        <c:v>-12.5032276305</c:v>
                      </c:pt>
                      <c:pt idx="20">
                        <c:v>-13.740628122</c:v>
                      </c:pt>
                      <c:pt idx="21">
                        <c:v>-15.700360351699999</c:v>
                      </c:pt>
                      <c:pt idx="22">
                        <c:v>-16.237491326600001</c:v>
                      </c:pt>
                      <c:pt idx="23">
                        <c:v>-17.337698511199999</c:v>
                      </c:pt>
                      <c:pt idx="24">
                        <c:v>-16.644385566299999</c:v>
                      </c:pt>
                      <c:pt idx="25">
                        <c:v>-17.704781461399996</c:v>
                      </c:pt>
                      <c:pt idx="26">
                        <c:v>-15.7956224782</c:v>
                      </c:pt>
                      <c:pt idx="27">
                        <c:v>-18.051270065099999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BAF-4D58-83F3-2E3B0514952E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net storage builds</c:v>
                </c:tx>
                <c:marker>
                  <c:symbol val="none"/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'24'!$N$29:$N$56</c15:sqref>
                        </c15:formulaRef>
                      </c:ext>
                    </c:extLst>
                    <c:numCache>
                      <c:formatCode>0.00</c:formatCode>
                      <c:ptCount val="28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BAF-4D58-83F3-2E3B0514952E}"/>
                  </c:ext>
                </c:extLst>
              </c15:ser>
            </c15:filteredScatterSeries>
          </c:ext>
        </c:extLst>
      </c:scatterChart>
      <c:catAx>
        <c:axId val="-975116544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none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26336"/>
        <c:crosses val="autoZero"/>
        <c:auto val="0"/>
        <c:lblAlgn val="ctr"/>
        <c:lblOffset val="130"/>
        <c:tickLblSkip val="4"/>
        <c:tickMarkSkip val="4"/>
        <c:noMultiLvlLbl val="0"/>
      </c:catAx>
      <c:valAx>
        <c:axId val="-975126336"/>
        <c:scaling>
          <c:orientation val="minMax"/>
          <c:max val="30"/>
          <c:min val="-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6544"/>
        <c:crosses val="autoZero"/>
        <c:crossBetween val="between"/>
        <c:majorUnit val="10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8596105876234E-2"/>
          <c:y val="0.16857050477385979"/>
          <c:w val="0.86779235137077115"/>
          <c:h val="0.63742984332876018"/>
        </c:manualLayout>
      </c:layout>
      <c:lineChart>
        <c:grouping val="standard"/>
        <c:varyColors val="0"/>
        <c:ser>
          <c:idx val="0"/>
          <c:order val="0"/>
          <c:tx>
            <c:v>World production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'24'!$B$29:$C$56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'24'!$E$29:$E$56</c:f>
              <c:numCache>
                <c:formatCode>0.00</c:formatCode>
                <c:ptCount val="28"/>
                <c:pt idx="0">
                  <c:v>96.051703297000003</c:v>
                </c:pt>
                <c:pt idx="1">
                  <c:v>91.061505495000006</c:v>
                </c:pt>
                <c:pt idx="2">
                  <c:v>90.669608695999997</c:v>
                </c:pt>
                <c:pt idx="3">
                  <c:v>91.763217390999998</c:v>
                </c:pt>
                <c:pt idx="4">
                  <c:v>90.822333333000003</c:v>
                </c:pt>
                <c:pt idx="5">
                  <c:v>94.124329669999995</c:v>
                </c:pt>
                <c:pt idx="6">
                  <c:v>95.156804347999994</c:v>
                </c:pt>
                <c:pt idx="7">
                  <c:v>98.212184782999998</c:v>
                </c:pt>
                <c:pt idx="8">
                  <c:v>96.329388889000001</c:v>
                </c:pt>
                <c:pt idx="9">
                  <c:v>98.780879120999998</c:v>
                </c:pt>
                <c:pt idx="10">
                  <c:v>100.7276413</c:v>
                </c:pt>
                <c:pt idx="11">
                  <c:v>101.40531522000001</c:v>
                </c:pt>
                <c:pt idx="12">
                  <c:v>102.36718888999999</c:v>
                </c:pt>
                <c:pt idx="13">
                  <c:v>102.97731868</c:v>
                </c:pt>
                <c:pt idx="14">
                  <c:v>103.85708696</c:v>
                </c:pt>
                <c:pt idx="15">
                  <c:v>105.0481413</c:v>
                </c:pt>
                <c:pt idx="16">
                  <c:v>103.93438462</c:v>
                </c:pt>
                <c:pt idx="17">
                  <c:v>101.97943956</c:v>
                </c:pt>
                <c:pt idx="18">
                  <c:v>103.00244565</c:v>
                </c:pt>
                <c:pt idx="19">
                  <c:v>103.82844565000001</c:v>
                </c:pt>
                <c:pt idx="20">
                  <c:v>105.61651111</c:v>
                </c:pt>
                <c:pt idx="21">
                  <c:v>107.06538462</c:v>
                </c:pt>
                <c:pt idx="22">
                  <c:v>108.79683695999999</c:v>
                </c:pt>
                <c:pt idx="23">
                  <c:v>109.15783152</c:v>
                </c:pt>
                <c:pt idx="24">
                  <c:v>107.95839221999999</c:v>
                </c:pt>
                <c:pt idx="25">
                  <c:v>108.20837802</c:v>
                </c:pt>
                <c:pt idx="26">
                  <c:v>107.47891739000001</c:v>
                </c:pt>
                <c:pt idx="27">
                  <c:v>107.68317609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E-444F-AC16-856B820703DF}"/>
            </c:ext>
          </c:extLst>
        </c:ser>
        <c:ser>
          <c:idx val="1"/>
          <c:order val="1"/>
          <c:tx>
            <c:v>World consumption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'24'!$B$29:$C$56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'24'!$H$29:$H$56</c:f>
              <c:numCache>
                <c:formatCode>0.00</c:formatCode>
                <c:ptCount val="28"/>
                <c:pt idx="0">
                  <c:v>100.16534066</c:v>
                </c:pt>
                <c:pt idx="1">
                  <c:v>71.147945054999994</c:v>
                </c:pt>
                <c:pt idx="2">
                  <c:v>76.407923913000005</c:v>
                </c:pt>
                <c:pt idx="3">
                  <c:v>86.469597825999998</c:v>
                </c:pt>
                <c:pt idx="4">
                  <c:v>100.78931111</c:v>
                </c:pt>
                <c:pt idx="5">
                  <c:v>72.857934065999999</c:v>
                </c:pt>
                <c:pt idx="6">
                  <c:v>76.000728261000006</c:v>
                </c:pt>
                <c:pt idx="7">
                  <c:v>86.440489130000003</c:v>
                </c:pt>
                <c:pt idx="8">
                  <c:v>104.6251</c:v>
                </c:pt>
                <c:pt idx="9">
                  <c:v>75.994549450999997</c:v>
                </c:pt>
                <c:pt idx="10">
                  <c:v>80.976456522000007</c:v>
                </c:pt>
                <c:pt idx="11">
                  <c:v>92.503369565</c:v>
                </c:pt>
                <c:pt idx="12">
                  <c:v>103.48597778</c:v>
                </c:pt>
                <c:pt idx="13">
                  <c:v>78.216065934</c:v>
                </c:pt>
                <c:pt idx="14">
                  <c:v>84.050978260999997</c:v>
                </c:pt>
                <c:pt idx="15">
                  <c:v>91.905652173999997</c:v>
                </c:pt>
                <c:pt idx="16">
                  <c:v>104.5031577</c:v>
                </c:pt>
                <c:pt idx="17">
                  <c:v>78.897977736000001</c:v>
                </c:pt>
                <c:pt idx="18">
                  <c:v>85.777156499</c:v>
                </c:pt>
                <c:pt idx="19">
                  <c:v>92.567485857999998</c:v>
                </c:pt>
                <c:pt idx="20">
                  <c:v>110.33966413</c:v>
                </c:pt>
                <c:pt idx="21">
                  <c:v>78.242231669000006</c:v>
                </c:pt>
                <c:pt idx="22">
                  <c:v>84.222474065</c:v>
                </c:pt>
                <c:pt idx="23">
                  <c:v>93.796987294999994</c:v>
                </c:pt>
                <c:pt idx="24">
                  <c:v>106.31375466999999</c:v>
                </c:pt>
                <c:pt idx="25">
                  <c:v>78.639438681000001</c:v>
                </c:pt>
                <c:pt idx="26">
                  <c:v>86.960551195999997</c:v>
                </c:pt>
                <c:pt idx="27">
                  <c:v>95.408773913000005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E-444F-AC16-856B820703DF}"/>
            </c:ext>
          </c:extLst>
        </c:ser>
        <c:ser>
          <c:idx val="6"/>
          <c:order val="6"/>
          <c:tx>
            <c:v>net imports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'24'!$A$29:$A$56</c:f>
              <c:strCache>
                <c:ptCount val="28"/>
                <c:pt idx="0">
                  <c:v>2020-Q1</c:v>
                </c:pt>
                <c:pt idx="1">
                  <c:v>2020-Q2</c:v>
                </c:pt>
                <c:pt idx="2">
                  <c:v>2020-Q3</c:v>
                </c:pt>
                <c:pt idx="3">
                  <c:v>2020-Q4</c:v>
                </c:pt>
                <c:pt idx="4">
                  <c:v>2021-Q1</c:v>
                </c:pt>
                <c:pt idx="5">
                  <c:v>2021-Q2</c:v>
                </c:pt>
                <c:pt idx="6">
                  <c:v>2021-Q3</c:v>
                </c:pt>
                <c:pt idx="7">
                  <c:v>2021-Q4</c:v>
                </c:pt>
                <c:pt idx="8">
                  <c:v>2022-Q1</c:v>
                </c:pt>
                <c:pt idx="9">
                  <c:v>2022-Q2</c:v>
                </c:pt>
                <c:pt idx="10">
                  <c:v>2022-Q3</c:v>
                </c:pt>
                <c:pt idx="11">
                  <c:v>2022-Q4</c:v>
                </c:pt>
                <c:pt idx="12">
                  <c:v>2023-Q1</c:v>
                </c:pt>
                <c:pt idx="13">
                  <c:v>2023-Q2</c:v>
                </c:pt>
                <c:pt idx="14">
                  <c:v>2023-Q3</c:v>
                </c:pt>
                <c:pt idx="15">
                  <c:v>2023-Q4</c:v>
                </c:pt>
                <c:pt idx="16">
                  <c:v>2024-Q1</c:v>
                </c:pt>
                <c:pt idx="17">
                  <c:v>2024-Q2</c:v>
                </c:pt>
                <c:pt idx="18">
                  <c:v>2024-Q3</c:v>
                </c:pt>
                <c:pt idx="19">
                  <c:v>2024-Q4</c:v>
                </c:pt>
                <c:pt idx="20">
                  <c:v>2025-Q1</c:v>
                </c:pt>
                <c:pt idx="21">
                  <c:v>2025-Q2</c:v>
                </c:pt>
                <c:pt idx="22">
                  <c:v>2025-Q3</c:v>
                </c:pt>
                <c:pt idx="23">
                  <c:v>2025-Q4</c:v>
                </c:pt>
                <c:pt idx="24">
                  <c:v>2026-Q1</c:v>
                </c:pt>
                <c:pt idx="25">
                  <c:v>2026-Q2</c:v>
                </c:pt>
                <c:pt idx="26">
                  <c:v>2026-Q3</c:v>
                </c:pt>
                <c:pt idx="27">
                  <c:v>2026-Q4</c:v>
                </c:pt>
              </c:strCache>
            </c:strRef>
          </c:cat>
          <c:val>
            <c:numRef>
              <c:f>'24'!$J$29:$J$56</c:f>
              <c:numCache>
                <c:formatCode>0.00</c:formatCode>
                <c:ptCount val="28"/>
                <c:pt idx="0">
                  <c:v>-8.2251187914999981</c:v>
                </c:pt>
                <c:pt idx="1">
                  <c:v>-6.4909893736999997</c:v>
                </c:pt>
                <c:pt idx="2">
                  <c:v>-5.5307016952000003</c:v>
                </c:pt>
                <c:pt idx="3">
                  <c:v>-9.6251350763000012</c:v>
                </c:pt>
                <c:pt idx="4">
                  <c:v>-8.7584873221000006</c:v>
                </c:pt>
                <c:pt idx="5">
                  <c:v>-11.653145351899999</c:v>
                </c:pt>
                <c:pt idx="6">
                  <c:v>-10.828888456800001</c:v>
                </c:pt>
                <c:pt idx="7">
                  <c:v>-10.866196695400001</c:v>
                </c:pt>
                <c:pt idx="8">
                  <c:v>-10.917915844200001</c:v>
                </c:pt>
                <c:pt idx="9">
                  <c:v>-11.571762637200003</c:v>
                </c:pt>
                <c:pt idx="10">
                  <c:v>-9.9709742287000012</c:v>
                </c:pt>
                <c:pt idx="11">
                  <c:v>-10.101265651999999</c:v>
                </c:pt>
                <c:pt idx="12">
                  <c:v>-11.834254555799999</c:v>
                </c:pt>
                <c:pt idx="13">
                  <c:v>-13.168117692300001</c:v>
                </c:pt>
                <c:pt idx="14">
                  <c:v>-12.6312237062</c:v>
                </c:pt>
                <c:pt idx="15">
                  <c:v>-13.6518292607</c:v>
                </c:pt>
                <c:pt idx="16">
                  <c:v>-12.756239999700002</c:v>
                </c:pt>
                <c:pt idx="17">
                  <c:v>-12.453507373699999</c:v>
                </c:pt>
                <c:pt idx="18">
                  <c:v>-12.150177814800001</c:v>
                </c:pt>
                <c:pt idx="19">
                  <c:v>-12.5032276305</c:v>
                </c:pt>
                <c:pt idx="20">
                  <c:v>-13.740628122</c:v>
                </c:pt>
                <c:pt idx="21">
                  <c:v>-15.700360351699999</c:v>
                </c:pt>
                <c:pt idx="22">
                  <c:v>-16.237491326600001</c:v>
                </c:pt>
                <c:pt idx="23">
                  <c:v>-17.337698511199999</c:v>
                </c:pt>
                <c:pt idx="24">
                  <c:v>-16.644385566299999</c:v>
                </c:pt>
                <c:pt idx="25">
                  <c:v>-17.704781461399996</c:v>
                </c:pt>
                <c:pt idx="26">
                  <c:v>-15.7956224782</c:v>
                </c:pt>
                <c:pt idx="27">
                  <c:v>-18.051270065099999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E-444F-AC16-856B8207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06752"/>
        <c:axId val="-975125248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v>gross imports</c:v>
                </c:tx>
                <c:cat>
                  <c:multiLvlStrRef>
                    <c:extLst>
                      <c:ext uri="{02D57815-91ED-43cb-92C2-25804820EDAC}">
                        <c15:formulaRef>
                          <c15:sqref>'24'!$B$29:$C$56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Q1</c:v>
                        </c:pt>
                        <c:pt idx="1">
                          <c:v>Q2</c:v>
                        </c:pt>
                        <c:pt idx="2">
                          <c:v>Q3</c:v>
                        </c:pt>
                        <c:pt idx="3">
                          <c:v>Q4</c:v>
                        </c:pt>
                        <c:pt idx="4">
                          <c:v>Q1</c:v>
                        </c:pt>
                        <c:pt idx="5">
                          <c:v>Q2</c:v>
                        </c:pt>
                        <c:pt idx="6">
                          <c:v>Q3</c:v>
                        </c:pt>
                        <c:pt idx="7">
                          <c:v>Q4</c:v>
                        </c:pt>
                        <c:pt idx="8">
                          <c:v>Q1</c:v>
                        </c:pt>
                        <c:pt idx="9">
                          <c:v>Q2</c:v>
                        </c:pt>
                        <c:pt idx="10">
                          <c:v>Q3</c:v>
                        </c:pt>
                        <c:pt idx="11">
                          <c:v>Q4</c:v>
                        </c:pt>
                        <c:pt idx="12">
                          <c:v>Q1</c:v>
                        </c:pt>
                        <c:pt idx="13">
                          <c:v>Q2</c:v>
                        </c:pt>
                        <c:pt idx="14">
                          <c:v>Q3</c:v>
                        </c:pt>
                        <c:pt idx="15">
                          <c:v>Q4</c:v>
                        </c:pt>
                        <c:pt idx="16">
                          <c:v>Q1</c:v>
                        </c:pt>
                        <c:pt idx="17">
                          <c:v>Q2</c:v>
                        </c:pt>
                        <c:pt idx="18">
                          <c:v>Q3</c:v>
                        </c:pt>
                        <c:pt idx="19">
                          <c:v>Q4</c:v>
                        </c:pt>
                        <c:pt idx="20">
                          <c:v>Q1</c:v>
                        </c:pt>
                        <c:pt idx="21">
                          <c:v>Q2</c:v>
                        </c:pt>
                        <c:pt idx="22">
                          <c:v>Q3</c:v>
                        </c:pt>
                        <c:pt idx="23">
                          <c:v>Q4</c:v>
                        </c:pt>
                        <c:pt idx="24">
                          <c:v>Q1</c:v>
                        </c:pt>
                        <c:pt idx="25">
                          <c:v>Q2</c:v>
                        </c:pt>
                        <c:pt idx="26">
                          <c:v>Q3</c:v>
                        </c:pt>
                        <c:pt idx="27">
                          <c:v>Q4</c:v>
                        </c:pt>
                      </c:lvl>
                      <c:lvl>
                        <c:pt idx="0">
                          <c:v>2020</c:v>
                        </c:pt>
                        <c:pt idx="4">
                          <c:v>2021</c:v>
                        </c:pt>
                        <c:pt idx="8">
                          <c:v>2022</c:v>
                        </c:pt>
                        <c:pt idx="12">
                          <c:v>2023</c:v>
                        </c:pt>
                        <c:pt idx="16">
                          <c:v>2024</c:v>
                        </c:pt>
                        <c:pt idx="20">
                          <c:v>2025</c:v>
                        </c:pt>
                        <c:pt idx="24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'24'!$F$29:$F$56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7.8421954945000003</c:v>
                      </c:pt>
                      <c:pt idx="1">
                        <c:v>6.1982936923</c:v>
                      </c:pt>
                      <c:pt idx="2">
                        <c:v>6.4782173478000002</c:v>
                      </c:pt>
                      <c:pt idx="3">
                        <c:v>7.3640721957000004</c:v>
                      </c:pt>
                      <c:pt idx="4">
                        <c:v>8.8296274888999999</c:v>
                      </c:pt>
                      <c:pt idx="5">
                        <c:v>6.8254648571000001</c:v>
                      </c:pt>
                      <c:pt idx="6">
                        <c:v>7.2711268151999997</c:v>
                      </c:pt>
                      <c:pt idx="7">
                        <c:v>7.8612327826000001</c:v>
                      </c:pt>
                      <c:pt idx="8">
                        <c:v>9.0413863778000003</c:v>
                      </c:pt>
                      <c:pt idx="9">
                        <c:v>7.7448291647999996</c:v>
                      </c:pt>
                      <c:pt idx="10">
                        <c:v>7.9022582283</c:v>
                      </c:pt>
                      <c:pt idx="11">
                        <c:v>8.4633833369999998</c:v>
                      </c:pt>
                      <c:pt idx="12">
                        <c:v>8.5408796222000003</c:v>
                      </c:pt>
                      <c:pt idx="13">
                        <c:v>7.3416162856999998</c:v>
                      </c:pt>
                      <c:pt idx="14">
                        <c:v>7.9623520978000002</c:v>
                      </c:pt>
                      <c:pt idx="15">
                        <c:v>8.2486085543000005</c:v>
                      </c:pt>
                      <c:pt idx="16">
                        <c:v>9.0626437032999991</c:v>
                      </c:pt>
                      <c:pt idx="17">
                        <c:v>7.7706567253000003</c:v>
                      </c:pt>
                      <c:pt idx="18">
                        <c:v>8.4662808151999993</c:v>
                      </c:pt>
                      <c:pt idx="19">
                        <c:v>9.0664817934999995</c:v>
                      </c:pt>
                      <c:pt idx="20">
                        <c:v>9.9371691999999996</c:v>
                      </c:pt>
                      <c:pt idx="21">
                        <c:v>7.9472907363000003</c:v>
                      </c:pt>
                      <c:pt idx="22">
                        <c:v>7.9227991303999996</c:v>
                      </c:pt>
                      <c:pt idx="23">
                        <c:v>8.6398165977999994</c:v>
                      </c:pt>
                      <c:pt idx="24">
                        <c:v>9.7789577666999996</c:v>
                      </c:pt>
                      <c:pt idx="25">
                        <c:v>8.2433453516000004</c:v>
                      </c:pt>
                      <c:pt idx="26">
                        <c:v>9.1909178477999998</c:v>
                      </c:pt>
                      <c:pt idx="27">
                        <c:v>9.0469616739000003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58E-444F-AC16-856B820703D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storage withdrawals</c:v>
                </c:tx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'24'!$B$29:$C$56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Q1</c:v>
                        </c:pt>
                        <c:pt idx="1">
                          <c:v>Q2</c:v>
                        </c:pt>
                        <c:pt idx="2">
                          <c:v>Q3</c:v>
                        </c:pt>
                        <c:pt idx="3">
                          <c:v>Q4</c:v>
                        </c:pt>
                        <c:pt idx="4">
                          <c:v>Q1</c:v>
                        </c:pt>
                        <c:pt idx="5">
                          <c:v>Q2</c:v>
                        </c:pt>
                        <c:pt idx="6">
                          <c:v>Q3</c:v>
                        </c:pt>
                        <c:pt idx="7">
                          <c:v>Q4</c:v>
                        </c:pt>
                        <c:pt idx="8">
                          <c:v>Q1</c:v>
                        </c:pt>
                        <c:pt idx="9">
                          <c:v>Q2</c:v>
                        </c:pt>
                        <c:pt idx="10">
                          <c:v>Q3</c:v>
                        </c:pt>
                        <c:pt idx="11">
                          <c:v>Q4</c:v>
                        </c:pt>
                        <c:pt idx="12">
                          <c:v>Q1</c:v>
                        </c:pt>
                        <c:pt idx="13">
                          <c:v>Q2</c:v>
                        </c:pt>
                        <c:pt idx="14">
                          <c:v>Q3</c:v>
                        </c:pt>
                        <c:pt idx="15">
                          <c:v>Q4</c:v>
                        </c:pt>
                        <c:pt idx="16">
                          <c:v>Q1</c:v>
                        </c:pt>
                        <c:pt idx="17">
                          <c:v>Q2</c:v>
                        </c:pt>
                        <c:pt idx="18">
                          <c:v>Q3</c:v>
                        </c:pt>
                        <c:pt idx="19">
                          <c:v>Q4</c:v>
                        </c:pt>
                        <c:pt idx="20">
                          <c:v>Q1</c:v>
                        </c:pt>
                        <c:pt idx="21">
                          <c:v>Q2</c:v>
                        </c:pt>
                        <c:pt idx="22">
                          <c:v>Q3</c:v>
                        </c:pt>
                        <c:pt idx="23">
                          <c:v>Q4</c:v>
                        </c:pt>
                        <c:pt idx="24">
                          <c:v>Q1</c:v>
                        </c:pt>
                        <c:pt idx="25">
                          <c:v>Q2</c:v>
                        </c:pt>
                        <c:pt idx="26">
                          <c:v>Q3</c:v>
                        </c:pt>
                        <c:pt idx="27">
                          <c:v>Q4</c:v>
                        </c:pt>
                      </c:lvl>
                      <c:lvl>
                        <c:pt idx="0">
                          <c:v>2020</c:v>
                        </c:pt>
                        <c:pt idx="4">
                          <c:v>2021</c:v>
                        </c:pt>
                        <c:pt idx="8">
                          <c:v>2022</c:v>
                        </c:pt>
                        <c:pt idx="12">
                          <c:v>2023</c:v>
                        </c:pt>
                        <c:pt idx="16">
                          <c:v>2024</c:v>
                        </c:pt>
                        <c:pt idx="20">
                          <c:v>2025</c:v>
                        </c:pt>
                        <c:pt idx="24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'24'!$L$29:$L$56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-12.957142856999999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-5.3847391303999999</c:v>
                      </c:pt>
                      <c:pt idx="4">
                        <c:v>-17.528411111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-1.0811086957</c:v>
                      </c:pt>
                      <c:pt idx="8">
                        <c:v>-20.637822222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-2.5464891303999999</c:v>
                      </c:pt>
                      <c:pt idx="12">
                        <c:v>-12.285988889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-0.37102173912999997</c:v>
                      </c:pt>
                      <c:pt idx="16">
                        <c:v>-12.671989011000001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-1.9038260869999999</c:v>
                      </c:pt>
                      <c:pt idx="20">
                        <c:v>-17.732644444000002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-2.819743323</c:v>
                      </c:pt>
                      <c:pt idx="24">
                        <c:v>-15.359275332999999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-4.8046118478000004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58E-444F-AC16-856B820703DF}"/>
                  </c:ext>
                </c:extLst>
              </c15:ser>
            </c15:filteredLineSeries>
          </c:ext>
        </c:extLst>
      </c:lineChart>
      <c:scatterChart>
        <c:scatterStyle val="lineMarker"/>
        <c:varyColors val="0"/>
        <c:ser>
          <c:idx val="3"/>
          <c:order val="2"/>
          <c:tx>
            <c:strRef>
              <c:f>'24'!$B$59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8E-444F-AC16-856B820703DF}"/>
                </c:ext>
              </c:extLst>
            </c:dLbl>
            <c:dLbl>
              <c:idx val="1"/>
              <c:layout>
                <c:manualLayout>
                  <c:x val="2.7601554984912322E-2"/>
                  <c:y val="2.7660998302299209E-2"/>
                </c:manualLayout>
              </c:layout>
              <c:tx>
                <c:rich>
                  <a:bodyPr/>
                  <a:lstStyle/>
                  <a:p>
                    <a:r>
                      <a:rPr lang="en-US" b="0" i="0" baseline="0"/>
                      <a:t>forecast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58E-444F-AC16-856B820703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'24'!$A$60:$A$61</c:f>
              <c:numCache>
                <c:formatCode>General</c:formatCode>
                <c:ptCount val="2"/>
                <c:pt idx="0">
                  <c:v>23.5</c:v>
                </c:pt>
                <c:pt idx="1">
                  <c:v>23.5</c:v>
                </c:pt>
              </c:numCache>
            </c:numRef>
          </c:xVal>
          <c:yVal>
            <c:numRef>
              <c:f>'24'!$B$60:$B$61</c:f>
              <c:numCache>
                <c:formatCode>0</c:formatCode>
                <c:ptCount val="2"/>
                <c:pt idx="0">
                  <c:v>-25</c:v>
                </c:pt>
                <c:pt idx="1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8E-444F-AC16-856B8207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6752"/>
        <c:axId val="-975125248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v>exports</c:v>
                </c:tx>
                <c:marker>
                  <c:symbol val="none"/>
                </c:marker>
                <c:xVal>
                  <c:strRef>
                    <c:extLst>
                      <c:ext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'24'!$I$29:$I$56</c15:sqref>
                        </c15:formulaRef>
                      </c:ext>
                    </c:extLst>
                    <c:numCache>
                      <c:formatCode>0.00</c:formatCode>
                      <c:ptCount val="28"/>
                      <c:pt idx="0">
                        <c:v>16.067314285999998</c:v>
                      </c:pt>
                      <c:pt idx="1">
                        <c:v>12.689283066</c:v>
                      </c:pt>
                      <c:pt idx="2">
                        <c:v>12.008919043000001</c:v>
                      </c:pt>
                      <c:pt idx="3">
                        <c:v>16.989207272000002</c:v>
                      </c:pt>
                      <c:pt idx="4">
                        <c:v>17.588114811000001</c:v>
                      </c:pt>
                      <c:pt idx="5">
                        <c:v>18.478610208999999</c:v>
                      </c:pt>
                      <c:pt idx="6">
                        <c:v>18.100015272</c:v>
                      </c:pt>
                      <c:pt idx="7">
                        <c:v>18.727429478000001</c:v>
                      </c:pt>
                      <c:pt idx="8">
                        <c:v>19.959302222000002</c:v>
                      </c:pt>
                      <c:pt idx="9">
                        <c:v>19.316591802000001</c:v>
                      </c:pt>
                      <c:pt idx="10">
                        <c:v>17.873232457</c:v>
                      </c:pt>
                      <c:pt idx="11">
                        <c:v>18.564648988999998</c:v>
                      </c:pt>
                      <c:pt idx="12">
                        <c:v>20.375134178</c:v>
                      </c:pt>
                      <c:pt idx="13">
                        <c:v>20.509733978</c:v>
                      </c:pt>
                      <c:pt idx="14">
                        <c:v>20.593575804</c:v>
                      </c:pt>
                      <c:pt idx="15">
                        <c:v>21.900437815</c:v>
                      </c:pt>
                      <c:pt idx="16">
                        <c:v>21.818883703000001</c:v>
                      </c:pt>
                      <c:pt idx="17">
                        <c:v>20.224164098999999</c:v>
                      </c:pt>
                      <c:pt idx="18">
                        <c:v>20.61645863</c:v>
                      </c:pt>
                      <c:pt idx="19">
                        <c:v>21.569709423999999</c:v>
                      </c:pt>
                      <c:pt idx="20">
                        <c:v>23.677797322</c:v>
                      </c:pt>
                      <c:pt idx="21">
                        <c:v>23.647651088</c:v>
                      </c:pt>
                      <c:pt idx="22">
                        <c:v>24.160290456999999</c:v>
                      </c:pt>
                      <c:pt idx="23">
                        <c:v>25.977515108999999</c:v>
                      </c:pt>
                      <c:pt idx="24">
                        <c:v>26.423343332999998</c:v>
                      </c:pt>
                      <c:pt idx="25">
                        <c:v>25.948126812999998</c:v>
                      </c:pt>
                      <c:pt idx="26">
                        <c:v>24.986540326</c:v>
                      </c:pt>
                      <c:pt idx="27">
                        <c:v>27.098231738999999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158E-444F-AC16-856B820703DF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net storage builds</c:v>
                </c:tx>
                <c:marker>
                  <c:symbol val="none"/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'24'!$A$29:$A$56</c15:sqref>
                        </c15:formulaRef>
                      </c:ext>
                    </c:extLst>
                    <c:strCache>
                      <c:ptCount val="28"/>
                      <c:pt idx="0">
                        <c:v>2020-Q1</c:v>
                      </c:pt>
                      <c:pt idx="1">
                        <c:v>2020-Q2</c:v>
                      </c:pt>
                      <c:pt idx="2">
                        <c:v>2020-Q3</c:v>
                      </c:pt>
                      <c:pt idx="3">
                        <c:v>2020-Q4</c:v>
                      </c:pt>
                      <c:pt idx="4">
                        <c:v>2021-Q1</c:v>
                      </c:pt>
                      <c:pt idx="5">
                        <c:v>2021-Q2</c:v>
                      </c:pt>
                      <c:pt idx="6">
                        <c:v>2021-Q3</c:v>
                      </c:pt>
                      <c:pt idx="7">
                        <c:v>2021-Q4</c:v>
                      </c:pt>
                      <c:pt idx="8">
                        <c:v>2022-Q1</c:v>
                      </c:pt>
                      <c:pt idx="9">
                        <c:v>2022-Q2</c:v>
                      </c:pt>
                      <c:pt idx="10">
                        <c:v>2022-Q3</c:v>
                      </c:pt>
                      <c:pt idx="11">
                        <c:v>2022-Q4</c:v>
                      </c:pt>
                      <c:pt idx="12">
                        <c:v>2023-Q1</c:v>
                      </c:pt>
                      <c:pt idx="13">
                        <c:v>2023-Q2</c:v>
                      </c:pt>
                      <c:pt idx="14">
                        <c:v>2023-Q3</c:v>
                      </c:pt>
                      <c:pt idx="15">
                        <c:v>2023-Q4</c:v>
                      </c:pt>
                      <c:pt idx="16">
                        <c:v>2024-Q1</c:v>
                      </c:pt>
                      <c:pt idx="17">
                        <c:v>2024-Q2</c:v>
                      </c:pt>
                      <c:pt idx="18">
                        <c:v>2024-Q3</c:v>
                      </c:pt>
                      <c:pt idx="19">
                        <c:v>2024-Q4</c:v>
                      </c:pt>
                      <c:pt idx="20">
                        <c:v>2025-Q1</c:v>
                      </c:pt>
                      <c:pt idx="21">
                        <c:v>2025-Q2</c:v>
                      </c:pt>
                      <c:pt idx="22">
                        <c:v>2025-Q3</c:v>
                      </c:pt>
                      <c:pt idx="23">
                        <c:v>2025-Q4</c:v>
                      </c:pt>
                      <c:pt idx="24">
                        <c:v>2026-Q1</c:v>
                      </c:pt>
                      <c:pt idx="25">
                        <c:v>2026-Q2</c:v>
                      </c:pt>
                      <c:pt idx="26">
                        <c:v>2026-Q3</c:v>
                      </c:pt>
                      <c:pt idx="27">
                        <c:v>2026-Q4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'24'!$N$29:$N$56</c15:sqref>
                        </c15:formulaRef>
                      </c:ext>
                    </c:extLst>
                    <c:numCache>
                      <c:formatCode>0.00</c:formatCode>
                      <c:ptCount val="28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58E-444F-AC16-856B820703DF}"/>
                  </c:ext>
                </c:extLst>
              </c15:ser>
            </c15:filteredScatterSeries>
          </c:ext>
        </c:extLst>
      </c:scatterChart>
      <c:catAx>
        <c:axId val="-975106752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-975125248"/>
        <c:crosses val="autoZero"/>
        <c:auto val="0"/>
        <c:lblAlgn val="ctr"/>
        <c:lblOffset val="130"/>
        <c:tickLblSkip val="1"/>
        <c:tickMarkSkip val="1"/>
        <c:noMultiLvlLbl val="0"/>
      </c:catAx>
      <c:valAx>
        <c:axId val="-975125248"/>
        <c:scaling>
          <c:orientation val="minMax"/>
          <c:max val="125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6752"/>
        <c:crosses val="autoZero"/>
        <c:crossBetween val="between"/>
        <c:majorUnit val="25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07306099128696"/>
          <c:y val="0.12225967933393349"/>
          <c:w val="0.80331524067990301"/>
          <c:h val="0.717364480263567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'25'!$H$26</c:f>
              <c:strCache>
                <c:ptCount val="1"/>
                <c:pt idx="0">
                  <c:v>Federal Gulf of America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'25'!$I$26:$L$26</c:f>
              <c:numCache>
                <c:formatCode>0.000</c:formatCode>
                <c:ptCount val="4"/>
                <c:pt idx="0">
                  <c:v>-9.2290213700000123E-2</c:v>
                </c:pt>
                <c:pt idx="1">
                  <c:v>-0.22732734419999989</c:v>
                </c:pt>
                <c:pt idx="2">
                  <c:v>0.13085700919999987</c:v>
                </c:pt>
                <c:pt idx="3">
                  <c:v>-3.1179329400000011E-2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3-4934-B92D-B7768DE47599}"/>
            </c:ext>
          </c:extLst>
        </c:ser>
        <c:ser>
          <c:idx val="2"/>
          <c:order val="1"/>
          <c:tx>
            <c:strRef>
              <c:f>'25'!$H$27</c:f>
              <c:strCache>
                <c:ptCount val="1"/>
                <c:pt idx="0">
                  <c:v>U.S. excluding Gulf of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'25'!$I$27:$L$27</c:f>
              <c:numCache>
                <c:formatCode>0.000</c:formatCode>
                <c:ptCount val="4"/>
                <c:pt idx="0">
                  <c:v>5.2034499699999941</c:v>
                </c:pt>
                <c:pt idx="1">
                  <c:v>0.55342980999999725</c:v>
                </c:pt>
                <c:pt idx="2">
                  <c:v>4.9771858500000121</c:v>
                </c:pt>
                <c:pt idx="3">
                  <c:v>0.44149781999999504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3-4934-B92D-B7768DE4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3072"/>
        <c:axId val="-975120896"/>
        <c:extLst>
          <c:ext xmlns:c15="http://schemas.microsoft.com/office/drawing/2012/chart" uri="{02D57815-91ED-43cb-92C2-25804820EDAC}">
            <c15:filteredBarSeries>
              <c15:ser>
                <c:idx val="4"/>
                <c:order val="2"/>
                <c:tx>
                  <c:strRef>
                    <c:extLst>
                      <c:ext uri="{02D57815-91ED-43cb-92C2-25804820EDAC}">
                        <c15:formulaRef>
                          <c15:sqref>'24'!#REF!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28575" cap="rnd">
                    <a:noFill/>
                    <a:round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'25'!$I$25:$L$25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5D13-4934-B92D-B7768DE47599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3"/>
          <c:order val="3"/>
          <c:tx>
            <c:strRef>
              <c:f>'25'!$B$28</c:f>
              <c:strCache>
                <c:ptCount val="1"/>
                <c:pt idx="0">
                  <c:v>total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9144" tIns="9144" rIns="9144" bIns="9144" anchor="ctr">
                  <a:noAutofit/>
                </a:bodyPr>
                <a:lstStyle/>
                <a:p>
                  <a:pPr>
                    <a:defRPr sz="900" b="1" i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97294288561169"/>
                      <c:h val="7.33518256710209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D13-4934-B92D-B7768DE47599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4488251107596"/>
                      <c:h val="5.48050543710945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D13-4934-B92D-B7768DE47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'25'!$I$25:$L$25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'25'!$I$28:$L$28</c:f>
              <c:numCache>
                <c:formatCode>0.0</c:formatCode>
                <c:ptCount val="4"/>
                <c:pt idx="0">
                  <c:v>5.111159756299994</c:v>
                </c:pt>
                <c:pt idx="1">
                  <c:v>0.32610246579999735</c:v>
                </c:pt>
                <c:pt idx="2">
                  <c:v>5.1080428592000118</c:v>
                </c:pt>
                <c:pt idx="3">
                  <c:v>0.41031849059999503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13-4934-B92D-B7768DE4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3072"/>
        <c:axId val="-975120896"/>
      </c:lineChart>
      <c:scatterChart>
        <c:scatterStyle val="lineMarker"/>
        <c:varyColors val="0"/>
        <c:ser>
          <c:idx val="0"/>
          <c:order val="4"/>
          <c:tx>
            <c:strRef>
              <c:f>'25'!$B$88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'25'!$A$89:$A$90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'25'!$B$89:$B$90</c:f>
              <c:numCache>
                <c:formatCode>0.00</c:formatCode>
                <c:ptCount val="2"/>
                <c:pt idx="0">
                  <c:v>-2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13-4934-B92D-B7768DE4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6208"/>
        <c:axId val="-975115456"/>
      </c:scatterChart>
      <c:catAx>
        <c:axId val="-97512307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0896"/>
        <c:crosses val="autoZero"/>
        <c:auto val="1"/>
        <c:lblAlgn val="ctr"/>
        <c:lblOffset val="100"/>
        <c:tickLblSkip val="1"/>
        <c:noMultiLvlLbl val="0"/>
      </c:catAx>
      <c:valAx>
        <c:axId val="-975120896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3072"/>
        <c:crosses val="autoZero"/>
        <c:crossBetween val="between"/>
        <c:majorUnit val="1"/>
      </c:valAx>
      <c:valAx>
        <c:axId val="-975115456"/>
        <c:scaling>
          <c:orientation val="minMax"/>
          <c:max val="10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6208"/>
        <c:crosses val="max"/>
        <c:crossBetween val="midCat"/>
      </c:valAx>
      <c:valAx>
        <c:axId val="-97510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5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9221347331583"/>
          <c:y val="0.12744684181763474"/>
          <c:w val="0.80381889763779524"/>
          <c:h val="0.71706326800922748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'25'!$A$34:$A$81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'25'!$C$34:$C$81</c:f>
              <c:numCache>
                <c:formatCode>0.000</c:formatCode>
                <c:ptCount val="48"/>
                <c:pt idx="0">
                  <c:v>111.18761028999999</c:v>
                </c:pt>
                <c:pt idx="1">
                  <c:v>110.90259770999999</c:v>
                </c:pt>
                <c:pt idx="2">
                  <c:v>112.45955712999999</c:v>
                </c:pt>
                <c:pt idx="3">
                  <c:v>111.4635723</c:v>
                </c:pt>
                <c:pt idx="4">
                  <c:v>112.76648339</c:v>
                </c:pt>
                <c:pt idx="5">
                  <c:v>112.35663647</c:v>
                </c:pt>
                <c:pt idx="6">
                  <c:v>112.59576332</c:v>
                </c:pt>
                <c:pt idx="7">
                  <c:v>113.38128281</c:v>
                </c:pt>
                <c:pt idx="8">
                  <c:v>113.51566243000001</c:v>
                </c:pt>
                <c:pt idx="9">
                  <c:v>113.38319919</c:v>
                </c:pt>
                <c:pt idx="10">
                  <c:v>115.00464909999999</c:v>
                </c:pt>
                <c:pt idx="11">
                  <c:v>115.0042959</c:v>
                </c:pt>
                <c:pt idx="12">
                  <c:v>112.20721097000001</c:v>
                </c:pt>
                <c:pt idx="13">
                  <c:v>115.44182021</c:v>
                </c:pt>
                <c:pt idx="14">
                  <c:v>112.45795735</c:v>
                </c:pt>
                <c:pt idx="15">
                  <c:v>111.73230113</c:v>
                </c:pt>
                <c:pt idx="16">
                  <c:v>111.65846519</c:v>
                </c:pt>
                <c:pt idx="17">
                  <c:v>112.85130417000001</c:v>
                </c:pt>
                <c:pt idx="18">
                  <c:v>114.06127858000001</c:v>
                </c:pt>
                <c:pt idx="19">
                  <c:v>113.15526139000001</c:v>
                </c:pt>
                <c:pt idx="20">
                  <c:v>112.09529430000001</c:v>
                </c:pt>
                <c:pt idx="21">
                  <c:v>113.32205786999999</c:v>
                </c:pt>
                <c:pt idx="22">
                  <c:v>113.4531863</c:v>
                </c:pt>
                <c:pt idx="23">
                  <c:v>115.82089803</c:v>
                </c:pt>
                <c:pt idx="24">
                  <c:v>113.98998987</c:v>
                </c:pt>
                <c:pt idx="25">
                  <c:v>114.92007160999999</c:v>
                </c:pt>
                <c:pt idx="26">
                  <c:v>117.96356384000001</c:v>
                </c:pt>
                <c:pt idx="27">
                  <c:v>117.59086352999999</c:v>
                </c:pt>
                <c:pt idx="28">
                  <c:v>117.39509416</c:v>
                </c:pt>
                <c:pt idx="29">
                  <c:v>118.28902587</c:v>
                </c:pt>
                <c:pt idx="30">
                  <c:v>119.39023589999999</c:v>
                </c:pt>
                <c:pt idx="31">
                  <c:v>120.16374297</c:v>
                </c:pt>
                <c:pt idx="32">
                  <c:v>119.78489999999999</c:v>
                </c:pt>
                <c:pt idx="33">
                  <c:v>120.0949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C-44BF-936A-90F59187D717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'25'!$A$34:$A$81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'25'!$D$34:$D$81</c:f>
              <c:numCache>
                <c:formatCode>0.000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120.0949</c:v>
                </c:pt>
                <c:pt idx="34">
                  <c:v>120.0224</c:v>
                </c:pt>
                <c:pt idx="35">
                  <c:v>119.5316</c:v>
                </c:pt>
                <c:pt idx="36">
                  <c:v>119.8233</c:v>
                </c:pt>
                <c:pt idx="37">
                  <c:v>116.9036</c:v>
                </c:pt>
                <c:pt idx="38">
                  <c:v>118.649</c:v>
                </c:pt>
                <c:pt idx="39">
                  <c:v>119.3155</c:v>
                </c:pt>
                <c:pt idx="40">
                  <c:v>119.1609</c:v>
                </c:pt>
                <c:pt idx="41">
                  <c:v>118.75920000000001</c:v>
                </c:pt>
                <c:pt idx="42">
                  <c:v>118.5484</c:v>
                </c:pt>
                <c:pt idx="43">
                  <c:v>118.4318</c:v>
                </c:pt>
                <c:pt idx="44">
                  <c:v>118.4104</c:v>
                </c:pt>
                <c:pt idx="45">
                  <c:v>118.4729</c:v>
                </c:pt>
                <c:pt idx="46">
                  <c:v>118.761</c:v>
                </c:pt>
                <c:pt idx="47">
                  <c:v>118.81619999999999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C-44BF-936A-90F59187D717}"/>
            </c:ext>
          </c:extLst>
        </c:ser>
        <c:ser>
          <c:idx val="1"/>
          <c:order val="2"/>
          <c:tx>
            <c:strRef>
              <c:f>'25'!$E$33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5400" cap="rnd">
              <a:solidFill>
                <a:schemeClr val="tx1">
                  <a:alpha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'25'!$A$34:$A$81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'25'!$E$34:$E$81</c:f>
              <c:numCache>
                <c:formatCode>0.000</c:formatCode>
                <c:ptCount val="48"/>
                <c:pt idx="1">
                  <c:v>112.83510917000001</c:v>
                </c:pt>
                <c:pt idx="2">
                  <c:v>112.83510917000001</c:v>
                </c:pt>
                <c:pt idx="3">
                  <c:v>112.83510917000001</c:v>
                </c:pt>
                <c:pt idx="4">
                  <c:v>112.83510917000001</c:v>
                </c:pt>
                <c:pt idx="5">
                  <c:v>112.83510917000001</c:v>
                </c:pt>
                <c:pt idx="6">
                  <c:v>112.83510917000001</c:v>
                </c:pt>
                <c:pt idx="7">
                  <c:v>112.83510917000001</c:v>
                </c:pt>
                <c:pt idx="8">
                  <c:v>112.83510917000001</c:v>
                </c:pt>
                <c:pt idx="9">
                  <c:v>112.83510917000001</c:v>
                </c:pt>
                <c:pt idx="10">
                  <c:v>112.83510917000001</c:v>
                </c:pt>
                <c:pt idx="13">
                  <c:v>113.18808629083334</c:v>
                </c:pt>
                <c:pt idx="14">
                  <c:v>113.18808629083334</c:v>
                </c:pt>
                <c:pt idx="15">
                  <c:v>113.18808629083334</c:v>
                </c:pt>
                <c:pt idx="16">
                  <c:v>113.18808629083334</c:v>
                </c:pt>
                <c:pt idx="17">
                  <c:v>113.18808629083334</c:v>
                </c:pt>
                <c:pt idx="18">
                  <c:v>113.18808629083334</c:v>
                </c:pt>
                <c:pt idx="19">
                  <c:v>113.18808629083334</c:v>
                </c:pt>
                <c:pt idx="20">
                  <c:v>113.18808629083334</c:v>
                </c:pt>
                <c:pt idx="21">
                  <c:v>113.18808629083334</c:v>
                </c:pt>
                <c:pt idx="22">
                  <c:v>113.18808629083334</c:v>
                </c:pt>
                <c:pt idx="25">
                  <c:v>118.26136564583335</c:v>
                </c:pt>
                <c:pt idx="26">
                  <c:v>118.26136564583335</c:v>
                </c:pt>
                <c:pt idx="27">
                  <c:v>118.26136564583335</c:v>
                </c:pt>
                <c:pt idx="28">
                  <c:v>118.26136564583335</c:v>
                </c:pt>
                <c:pt idx="29">
                  <c:v>118.26136564583335</c:v>
                </c:pt>
                <c:pt idx="30">
                  <c:v>118.26136564583335</c:v>
                </c:pt>
                <c:pt idx="31">
                  <c:v>118.26136564583335</c:v>
                </c:pt>
                <c:pt idx="32">
                  <c:v>118.26136564583335</c:v>
                </c:pt>
                <c:pt idx="33">
                  <c:v>118.26136564583335</c:v>
                </c:pt>
                <c:pt idx="34">
                  <c:v>118.26136564583335</c:v>
                </c:pt>
                <c:pt idx="37">
                  <c:v>118.67101666666666</c:v>
                </c:pt>
                <c:pt idx="38">
                  <c:v>118.67101666666666</c:v>
                </c:pt>
                <c:pt idx="39">
                  <c:v>118.67101666666666</c:v>
                </c:pt>
                <c:pt idx="40">
                  <c:v>118.67101666666666</c:v>
                </c:pt>
                <c:pt idx="41">
                  <c:v>118.67101666666666</c:v>
                </c:pt>
                <c:pt idx="42">
                  <c:v>118.67101666666666</c:v>
                </c:pt>
                <c:pt idx="43">
                  <c:v>118.67101666666666</c:v>
                </c:pt>
                <c:pt idx="44">
                  <c:v>118.67101666666666</c:v>
                </c:pt>
                <c:pt idx="45">
                  <c:v>118.67101666666666</c:v>
                </c:pt>
                <c:pt idx="46">
                  <c:v>118.67101666666666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C-44BF-936A-90F59187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8720"/>
        <c:axId val="-975124160"/>
      </c:lineChart>
      <c:catAx>
        <c:axId val="-97511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41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2416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8720"/>
        <c:crosses val="autoZero"/>
        <c:crossBetween val="midCat"/>
        <c:majorUnit val="5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4824167978930899"/>
          <c:y val="0.57749675661901956"/>
          <c:w val="0.521829250510353"/>
          <c:h val="0.18547769482636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90215806357542"/>
          <c:y val="0.1380914885639295"/>
          <c:w val="0.81249599008457274"/>
          <c:h val="0.713519560054993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'26'!$H$26</c:f>
              <c:strCache>
                <c:ptCount val="1"/>
                <c:pt idx="0">
                  <c:v>electric power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'26'!$I$26:$L$26</c:f>
              <c:numCache>
                <c:formatCode>0.00</c:formatCode>
                <c:ptCount val="4"/>
                <c:pt idx="0">
                  <c:v>2.3269693319999973</c:v>
                </c:pt>
                <c:pt idx="1">
                  <c:v>1.366403437999999</c:v>
                </c:pt>
                <c:pt idx="2">
                  <c:v>-0.95116715199999646</c:v>
                </c:pt>
                <c:pt idx="3">
                  <c:v>1.3702867259999962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F-4EA2-8CC4-8A28EAA3BDC7}"/>
            </c:ext>
          </c:extLst>
        </c:ser>
        <c:ser>
          <c:idx val="2"/>
          <c:order val="1"/>
          <c:tx>
            <c:strRef>
              <c:f>'26'!$H$27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'26'!$I$27:$L$27</c:f>
              <c:numCache>
                <c:formatCode>0.00</c:formatCode>
                <c:ptCount val="4"/>
                <c:pt idx="0">
                  <c:v>6.3273973000001149E-2</c:v>
                </c:pt>
                <c:pt idx="1">
                  <c:v>1.0640459000001101E-2</c:v>
                </c:pt>
                <c:pt idx="2">
                  <c:v>0.16323715699999752</c:v>
                </c:pt>
                <c:pt idx="3">
                  <c:v>-0.44466295899999864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F-4EA2-8CC4-8A28EAA3BDC7}"/>
            </c:ext>
          </c:extLst>
        </c:ser>
        <c:ser>
          <c:idx val="4"/>
          <c:order val="2"/>
          <c:tx>
            <c:strRef>
              <c:f>'26'!$H$28</c:f>
              <c:strCache>
                <c:ptCount val="1"/>
                <c:pt idx="0">
                  <c:v>residential and commercial</c:v>
                </c:pt>
              </c:strCache>
            </c:strRef>
          </c:tx>
          <c:spPr>
            <a:solidFill>
              <a:schemeClr val="accent4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'26'!$I$28:$L$28</c:f>
              <c:numCache>
                <c:formatCode>0.00</c:formatCode>
                <c:ptCount val="4"/>
                <c:pt idx="0">
                  <c:v>-1.6715534253000044</c:v>
                </c:pt>
                <c:pt idx="1">
                  <c:v>-0.41482852749999921</c:v>
                </c:pt>
                <c:pt idx="2">
                  <c:v>1.6522012371000017</c:v>
                </c:pt>
                <c:pt idx="3">
                  <c:v>-0.78485288160000266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F-4EA2-8CC4-8A28EAA3BDC7}"/>
            </c:ext>
          </c:extLst>
        </c:ser>
        <c:ser>
          <c:idx val="0"/>
          <c:order val="3"/>
          <c:tx>
            <c:strRef>
              <c:f>'26'!$H$29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8575">
              <a:noFill/>
            </a:ln>
          </c:spPr>
          <c:invertIfNegative val="0"/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'26'!$I$29:$L$29</c:f>
              <c:numCache>
                <c:formatCode>0.00</c:formatCode>
                <c:ptCount val="4"/>
                <c:pt idx="0">
                  <c:v>0.17857861330000446</c:v>
                </c:pt>
                <c:pt idx="1">
                  <c:v>9.9074727499981918E-2</c:v>
                </c:pt>
                <c:pt idx="2">
                  <c:v>0.29085865790001719</c:v>
                </c:pt>
                <c:pt idx="3">
                  <c:v>6.197281659999021E-2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3F-4EA2-8CC4-8A28EAA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19808"/>
        <c:axId val="-975131232"/>
      </c:barChart>
      <c:lineChart>
        <c:grouping val="stacked"/>
        <c:varyColors val="0"/>
        <c:ser>
          <c:idx val="3"/>
          <c:order val="4"/>
          <c:tx>
            <c:strRef>
              <c:f>'26'!$B$30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7.4372353707286121E-2"/>
                  <c:y val="-6.96820758300504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838890496989366E-2"/>
                      <c:h val="7.00044535649229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41-46C3-8F9F-BB2F9D92C485}"/>
                </c:ext>
              </c:extLst>
            </c:dLbl>
            <c:dLbl>
              <c:idx val="2"/>
              <c:layout>
                <c:manualLayout>
                  <c:x val="-6.5587983184130075E-2"/>
                  <c:y val="-6.1871800906703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76-4CA8-88B3-6505D41702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'26'!$I$25:$L$25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'26'!$I$30:$L$30</c:f>
              <c:numCache>
                <c:formatCode>0.0</c:formatCode>
                <c:ptCount val="4"/>
                <c:pt idx="0">
                  <c:v>0.89726849299999856</c:v>
                </c:pt>
                <c:pt idx="1">
                  <c:v>1.0612900969999828</c:v>
                </c:pt>
                <c:pt idx="2">
                  <c:v>1.1551299000000199</c:v>
                </c:pt>
                <c:pt idx="3">
                  <c:v>0.20274370199998515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3F-4EA2-8CC4-8A28EAA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9808"/>
        <c:axId val="-975131232"/>
      </c:lineChart>
      <c:scatterChart>
        <c:scatterStyle val="lineMarker"/>
        <c:varyColors val="0"/>
        <c:ser>
          <c:idx val="5"/>
          <c:order val="5"/>
          <c:tx>
            <c:strRef>
              <c:f>'26'!$B$89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'26'!$A$90:$A$91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'26'!$B$90:$B$91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93F-4EA2-8CC4-8A28EAA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7088"/>
        <c:axId val="-975110016"/>
      </c:scatterChart>
      <c:catAx>
        <c:axId val="-97511980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1232"/>
        <c:crosses val="autoZero"/>
        <c:auto val="1"/>
        <c:lblAlgn val="ctr"/>
        <c:lblOffset val="100"/>
        <c:tickLblSkip val="1"/>
        <c:noMultiLvlLbl val="0"/>
      </c:catAx>
      <c:valAx>
        <c:axId val="-975131232"/>
        <c:scaling>
          <c:orientation val="minMax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9808"/>
        <c:crosses val="autoZero"/>
        <c:crossBetween val="between"/>
        <c:majorUnit val="1"/>
      </c:valAx>
      <c:valAx>
        <c:axId val="-975110016"/>
        <c:scaling>
          <c:orientation val="minMax"/>
          <c:max val="4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17088"/>
        <c:crosses val="max"/>
        <c:crossBetween val="midCat"/>
      </c:valAx>
      <c:valAx>
        <c:axId val="-97511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0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World liquid</a:t>
            </a:r>
            <a:r>
              <a:rPr lang="en-US" sz="1000" b="1" baseline="0">
                <a:effectLst/>
              </a:rPr>
              <a:t> fuels consumption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6.2299504228638077E-4"/>
          <c:y val="1.5782917417454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226836611978677E-2"/>
          <c:y val="0.14555020139693087"/>
          <c:w val="0.84472940568883736"/>
          <c:h val="0.65701979474291239"/>
        </c:manualLayout>
      </c:layout>
      <c:areaChart>
        <c:grouping val="stacked"/>
        <c:varyColors val="0"/>
        <c:ser>
          <c:idx val="2"/>
          <c:order val="0"/>
          <c:tx>
            <c:strRef>
              <c:f>'3'!$G$27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</c:numCache>
            </c:numRef>
          </c:cat>
          <c:val>
            <c:numRef>
              <c:f>'3'!$G$28:$G$75</c:f>
              <c:numCache>
                <c:formatCode>0.000</c:formatCode>
                <c:ptCount val="48"/>
                <c:pt idx="0">
                  <c:v>43.991482388999998</c:v>
                </c:pt>
                <c:pt idx="1">
                  <c:v>46.182449247999998</c:v>
                </c:pt>
                <c:pt idx="2">
                  <c:v>45.843284167</c:v>
                </c:pt>
                <c:pt idx="3">
                  <c:v>44.511247605999998</c:v>
                </c:pt>
                <c:pt idx="4">
                  <c:v>45.623728426</c:v>
                </c:pt>
                <c:pt idx="5">
                  <c:v>46.532882610000001</c:v>
                </c:pt>
                <c:pt idx="6">
                  <c:v>45.712205521999998</c:v>
                </c:pt>
                <c:pt idx="7">
                  <c:v>46.356370742999999</c:v>
                </c:pt>
                <c:pt idx="8">
                  <c:v>45.725888834999999</c:v>
                </c:pt>
                <c:pt idx="9">
                  <c:v>46.117660454000003</c:v>
                </c:pt>
                <c:pt idx="10">
                  <c:v>46.226254861999998</c:v>
                </c:pt>
                <c:pt idx="11">
                  <c:v>45.792412884999997</c:v>
                </c:pt>
                <c:pt idx="12">
                  <c:v>44.576948563000002</c:v>
                </c:pt>
                <c:pt idx="13">
                  <c:v>45.294876961999996</c:v>
                </c:pt>
                <c:pt idx="14">
                  <c:v>44.964714029</c:v>
                </c:pt>
                <c:pt idx="15">
                  <c:v>45.394490685000001</c:v>
                </c:pt>
                <c:pt idx="16">
                  <c:v>45.936434048999999</c:v>
                </c:pt>
                <c:pt idx="17">
                  <c:v>46.030911672999999</c:v>
                </c:pt>
                <c:pt idx="18">
                  <c:v>46.518544712000001</c:v>
                </c:pt>
                <c:pt idx="19">
                  <c:v>46.762830745000002</c:v>
                </c:pt>
                <c:pt idx="20">
                  <c:v>45.934097657000002</c:v>
                </c:pt>
                <c:pt idx="21">
                  <c:v>47.084553221</c:v>
                </c:pt>
                <c:pt idx="22">
                  <c:v>45.904991639999999</c:v>
                </c:pt>
                <c:pt idx="23">
                  <c:v>45.830200660000003</c:v>
                </c:pt>
                <c:pt idx="24">
                  <c:v>45.126196620999998</c:v>
                </c:pt>
                <c:pt idx="25">
                  <c:v>45.662576948000002</c:v>
                </c:pt>
                <c:pt idx="26">
                  <c:v>44.838537559000002</c:v>
                </c:pt>
                <c:pt idx="27">
                  <c:v>45.696578297999999</c:v>
                </c:pt>
                <c:pt idx="28">
                  <c:v>44.861228558999997</c:v>
                </c:pt>
                <c:pt idx="29">
                  <c:v>46.498500733</c:v>
                </c:pt>
                <c:pt idx="30">
                  <c:v>46.519289653000001</c:v>
                </c:pt>
                <c:pt idx="31">
                  <c:v>46.556305768000001</c:v>
                </c:pt>
                <c:pt idx="32">
                  <c:v>45.955590805999996</c:v>
                </c:pt>
                <c:pt idx="33">
                  <c:v>45.829608391999997</c:v>
                </c:pt>
                <c:pt idx="34">
                  <c:v>45.784993710000002</c:v>
                </c:pt>
                <c:pt idx="35">
                  <c:v>45.965528554999999</c:v>
                </c:pt>
                <c:pt idx="36">
                  <c:v>44.850875043999999</c:v>
                </c:pt>
                <c:pt idx="37">
                  <c:v>46.152461692999999</c:v>
                </c:pt>
                <c:pt idx="38">
                  <c:v>45.471909113000002</c:v>
                </c:pt>
                <c:pt idx="39">
                  <c:v>45.452906513999999</c:v>
                </c:pt>
                <c:pt idx="40">
                  <c:v>45.3027601</c:v>
                </c:pt>
                <c:pt idx="41">
                  <c:v>46.108052329000003</c:v>
                </c:pt>
                <c:pt idx="42">
                  <c:v>46.424014385</c:v>
                </c:pt>
                <c:pt idx="43">
                  <c:v>46.583309397000001</c:v>
                </c:pt>
                <c:pt idx="44">
                  <c:v>45.911039965000001</c:v>
                </c:pt>
                <c:pt idx="45">
                  <c:v>46.057967896999997</c:v>
                </c:pt>
                <c:pt idx="46">
                  <c:v>45.951230346000003</c:v>
                </c:pt>
                <c:pt idx="47">
                  <c:v>46.074727217000003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3-4A3A-AC63-E2868896075E}"/>
            </c:ext>
          </c:extLst>
        </c:ser>
        <c:ser>
          <c:idx val="3"/>
          <c:order val="1"/>
          <c:tx>
            <c:strRef>
              <c:f>'3'!$H$27</c:f>
              <c:strCache>
                <c:ptCount val="1"/>
                <c:pt idx="0">
                  <c:v>non-OECD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</c:numCache>
            </c:numRef>
          </c:cat>
          <c:val>
            <c:numRef>
              <c:f>'3'!$H$28:$H$75</c:f>
              <c:numCache>
                <c:formatCode>0.000</c:formatCode>
                <c:ptCount val="48"/>
                <c:pt idx="0">
                  <c:v>54.542422367999997</c:v>
                </c:pt>
                <c:pt idx="1">
                  <c:v>55.948234059999997</c:v>
                </c:pt>
                <c:pt idx="2">
                  <c:v>55.744828306000002</c:v>
                </c:pt>
                <c:pt idx="3">
                  <c:v>56.132188692</c:v>
                </c:pt>
                <c:pt idx="4">
                  <c:v>56.579597083000003</c:v>
                </c:pt>
                <c:pt idx="5">
                  <c:v>57.109994012000001</c:v>
                </c:pt>
                <c:pt idx="6">
                  <c:v>56.675186375000003</c:v>
                </c:pt>
                <c:pt idx="7">
                  <c:v>56.313667467999998</c:v>
                </c:pt>
                <c:pt idx="8">
                  <c:v>56.974321121000003</c:v>
                </c:pt>
                <c:pt idx="9">
                  <c:v>55.846945755999997</c:v>
                </c:pt>
                <c:pt idx="10">
                  <c:v>56.617822959000002</c:v>
                </c:pt>
                <c:pt idx="11">
                  <c:v>57.225191119999998</c:v>
                </c:pt>
                <c:pt idx="12">
                  <c:v>56.378428391</c:v>
                </c:pt>
                <c:pt idx="13">
                  <c:v>57.805284745999998</c:v>
                </c:pt>
                <c:pt idx="14">
                  <c:v>57.061237974000001</c:v>
                </c:pt>
                <c:pt idx="15">
                  <c:v>56.856766051000001</c:v>
                </c:pt>
                <c:pt idx="16">
                  <c:v>57.245254252999999</c:v>
                </c:pt>
                <c:pt idx="17">
                  <c:v>57.889143093999998</c:v>
                </c:pt>
                <c:pt idx="18">
                  <c:v>57.478425072</c:v>
                </c:pt>
                <c:pt idx="19">
                  <c:v>56.762187114</c:v>
                </c:pt>
                <c:pt idx="20">
                  <c:v>57.377098981000003</c:v>
                </c:pt>
                <c:pt idx="21">
                  <c:v>56.275686124000003</c:v>
                </c:pt>
                <c:pt idx="22">
                  <c:v>57.436095690000002</c:v>
                </c:pt>
                <c:pt idx="23">
                  <c:v>58.282710631</c:v>
                </c:pt>
                <c:pt idx="24">
                  <c:v>56.885140223000001</c:v>
                </c:pt>
                <c:pt idx="25">
                  <c:v>57.789786055999997</c:v>
                </c:pt>
                <c:pt idx="26">
                  <c:v>57.488211272999997</c:v>
                </c:pt>
                <c:pt idx="27">
                  <c:v>57.880824451000002</c:v>
                </c:pt>
                <c:pt idx="28">
                  <c:v>58.542947781999999</c:v>
                </c:pt>
                <c:pt idx="29">
                  <c:v>59.184041540000003</c:v>
                </c:pt>
                <c:pt idx="30">
                  <c:v>58.646635898</c:v>
                </c:pt>
                <c:pt idx="31">
                  <c:v>58.257163159999998</c:v>
                </c:pt>
                <c:pt idx="32">
                  <c:v>59.043330116999996</c:v>
                </c:pt>
                <c:pt idx="33">
                  <c:v>57.916105819999999</c:v>
                </c:pt>
                <c:pt idx="34">
                  <c:v>59.017413673</c:v>
                </c:pt>
                <c:pt idx="35">
                  <c:v>59.731340007999997</c:v>
                </c:pt>
                <c:pt idx="36">
                  <c:v>57.939560028000002</c:v>
                </c:pt>
                <c:pt idx="37">
                  <c:v>58.832902013999998</c:v>
                </c:pt>
                <c:pt idx="38">
                  <c:v>58.361937583</c:v>
                </c:pt>
                <c:pt idx="39">
                  <c:v>59.126006811000003</c:v>
                </c:pt>
                <c:pt idx="40">
                  <c:v>59.438079899999998</c:v>
                </c:pt>
                <c:pt idx="41">
                  <c:v>60.170811143000002</c:v>
                </c:pt>
                <c:pt idx="42">
                  <c:v>59.697453277000001</c:v>
                </c:pt>
                <c:pt idx="43">
                  <c:v>59.280327448000001</c:v>
                </c:pt>
                <c:pt idx="44">
                  <c:v>60.093294079000003</c:v>
                </c:pt>
                <c:pt idx="45">
                  <c:v>58.668459955000003</c:v>
                </c:pt>
                <c:pt idx="46">
                  <c:v>59.811869461999997</c:v>
                </c:pt>
                <c:pt idx="47">
                  <c:v>60.628198226000002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63-4A3A-AC63-E2868896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297824"/>
        <c:axId val="-1500325568"/>
      </c:areaChart>
      <c:scatterChart>
        <c:scatterStyle val="lineMarker"/>
        <c:varyColors val="0"/>
        <c:ser>
          <c:idx val="0"/>
          <c:order val="2"/>
          <c:tx>
            <c:strRef>
              <c:f>'3'!$C$79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'3'!$B$80:$B$81</c:f>
              <c:numCache>
                <c:formatCode>0</c:formatCode>
                <c:ptCount val="2"/>
                <c:pt idx="0">
                  <c:v>34.5</c:v>
                </c:pt>
                <c:pt idx="1">
                  <c:v>34.5</c:v>
                </c:pt>
              </c:numCache>
            </c:numRef>
          </c:xVal>
          <c:yVal>
            <c:numRef>
              <c:f>'3'!$C$80:$C$81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63-4A3A-AC63-E2868896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1322512"/>
        <c:axId val="-1501330128"/>
      </c:scatterChart>
      <c:dateAx>
        <c:axId val="-15002978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0325568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15003255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0297824"/>
        <c:crosses val="autoZero"/>
        <c:crossBetween val="midCat"/>
      </c:valAx>
      <c:valAx>
        <c:axId val="-150133012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1501322512"/>
        <c:crosses val="max"/>
        <c:crossBetween val="midCat"/>
      </c:valAx>
      <c:valAx>
        <c:axId val="-1501322512"/>
        <c:scaling>
          <c:orientation val="minMax"/>
          <c:max val="48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150133012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6771653543307"/>
          <c:y val="0.14321428571428574"/>
          <c:w val="0.78747302420530763"/>
          <c:h val="0.70917354080739903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'26'!$C$36:$C$83</c:f>
              <c:numCache>
                <c:formatCode>0.00</c:formatCode>
                <c:ptCount val="48"/>
                <c:pt idx="0">
                  <c:v>107.18551613</c:v>
                </c:pt>
                <c:pt idx="1">
                  <c:v>105.87621428999999</c:v>
                </c:pt>
                <c:pt idx="2">
                  <c:v>97.627516129</c:v>
                </c:pt>
                <c:pt idx="3">
                  <c:v>80.943266667000003</c:v>
                </c:pt>
                <c:pt idx="4">
                  <c:v>74.845903226000004</c:v>
                </c:pt>
                <c:pt idx="5">
                  <c:v>78.971366666999998</c:v>
                </c:pt>
                <c:pt idx="6">
                  <c:v>86.207322581</c:v>
                </c:pt>
                <c:pt idx="7">
                  <c:v>86.409451613000002</c:v>
                </c:pt>
                <c:pt idx="8">
                  <c:v>79.385666666999995</c:v>
                </c:pt>
                <c:pt idx="9">
                  <c:v>78.918645161000001</c:v>
                </c:pt>
                <c:pt idx="10">
                  <c:v>94.372633332999996</c:v>
                </c:pt>
                <c:pt idx="11">
                  <c:v>102.50525806</c:v>
                </c:pt>
                <c:pt idx="12">
                  <c:v>120.40845835</c:v>
                </c:pt>
                <c:pt idx="13">
                  <c:v>102.52327566</c:v>
                </c:pt>
                <c:pt idx="14">
                  <c:v>90.450004774000007</c:v>
                </c:pt>
                <c:pt idx="15">
                  <c:v>80.131969900000001</c:v>
                </c:pt>
                <c:pt idx="16">
                  <c:v>75.591956902999996</c:v>
                </c:pt>
                <c:pt idx="17">
                  <c:v>81.080207099999996</c:v>
                </c:pt>
                <c:pt idx="18">
                  <c:v>88.602843386999993</c:v>
                </c:pt>
                <c:pt idx="19">
                  <c:v>87.942371031999997</c:v>
                </c:pt>
                <c:pt idx="20">
                  <c:v>80.619891698000004</c:v>
                </c:pt>
                <c:pt idx="21">
                  <c:v>78.623886225999996</c:v>
                </c:pt>
                <c:pt idx="22">
                  <c:v>90.417965198000005</c:v>
                </c:pt>
                <c:pt idx="23">
                  <c:v>108.59126677</c:v>
                </c:pt>
                <c:pt idx="24">
                  <c:v>126.76182674</c:v>
                </c:pt>
                <c:pt idx="25">
                  <c:v>115.88382246</c:v>
                </c:pt>
                <c:pt idx="26">
                  <c:v>88.909874645000002</c:v>
                </c:pt>
                <c:pt idx="27">
                  <c:v>79.554458664999999</c:v>
                </c:pt>
                <c:pt idx="28">
                  <c:v>74.600502645000006</c:v>
                </c:pt>
                <c:pt idx="29">
                  <c:v>80.693124664999999</c:v>
                </c:pt>
                <c:pt idx="30">
                  <c:v>88.149187968000007</c:v>
                </c:pt>
                <c:pt idx="31">
                  <c:v>85.275660451999997</c:v>
                </c:pt>
                <c:pt idx="32">
                  <c:v>79.076577099999994</c:v>
                </c:pt>
                <c:pt idx="33">
                  <c:v>79.462688099999994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C-4FA1-B98A-95D4C23FAFED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'26'!$D$36:$D$83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79.462688099999994</c:v>
                </c:pt>
                <c:pt idx="34">
                  <c:v>93.090379999999996</c:v>
                </c:pt>
                <c:pt idx="35">
                  <c:v>108.8151</c:v>
                </c:pt>
                <c:pt idx="36">
                  <c:v>116.7208</c:v>
                </c:pt>
                <c:pt idx="37">
                  <c:v>109.0506</c:v>
                </c:pt>
                <c:pt idx="38">
                  <c:v>93.434719999999999</c:v>
                </c:pt>
                <c:pt idx="39">
                  <c:v>80.587639999999993</c:v>
                </c:pt>
                <c:pt idx="40">
                  <c:v>74.825419999999994</c:v>
                </c:pt>
                <c:pt idx="41">
                  <c:v>80.632390000000001</c:v>
                </c:pt>
                <c:pt idx="42">
                  <c:v>88.526169999999993</c:v>
                </c:pt>
                <c:pt idx="43">
                  <c:v>89.205939999999998</c:v>
                </c:pt>
                <c:pt idx="44">
                  <c:v>83.022509999999997</c:v>
                </c:pt>
                <c:pt idx="45">
                  <c:v>82.110699999999994</c:v>
                </c:pt>
                <c:pt idx="46">
                  <c:v>94.196929999999995</c:v>
                </c:pt>
                <c:pt idx="47">
                  <c:v>109.8796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C-4FA1-B98A-95D4C23FAFED}"/>
            </c:ext>
          </c:extLst>
        </c:ser>
        <c:ser>
          <c:idx val="1"/>
          <c:order val="2"/>
          <c:tx>
            <c:strRef>
              <c:f>'26'!$E$35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'26'!$A$36:$A$83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'26'!$E$36:$E$83</c:f>
              <c:numCache>
                <c:formatCode>0.00</c:formatCode>
                <c:ptCount val="48"/>
                <c:pt idx="1">
                  <c:v>89.437396710333317</c:v>
                </c:pt>
                <c:pt idx="2">
                  <c:v>89.437396710333317</c:v>
                </c:pt>
                <c:pt idx="3">
                  <c:v>89.437396710333317</c:v>
                </c:pt>
                <c:pt idx="4">
                  <c:v>89.437396710333317</c:v>
                </c:pt>
                <c:pt idx="5">
                  <c:v>89.437396710333317</c:v>
                </c:pt>
                <c:pt idx="6">
                  <c:v>89.437396710333317</c:v>
                </c:pt>
                <c:pt idx="7">
                  <c:v>89.437396710333317</c:v>
                </c:pt>
                <c:pt idx="8">
                  <c:v>89.437396710333317</c:v>
                </c:pt>
                <c:pt idx="9">
                  <c:v>89.437396710333317</c:v>
                </c:pt>
                <c:pt idx="10">
                  <c:v>89.437396710333317</c:v>
                </c:pt>
                <c:pt idx="13">
                  <c:v>90.415341416499999</c:v>
                </c:pt>
                <c:pt idx="14">
                  <c:v>90.415341416499999</c:v>
                </c:pt>
                <c:pt idx="15">
                  <c:v>90.415341416499999</c:v>
                </c:pt>
                <c:pt idx="16">
                  <c:v>90.415341416499999</c:v>
                </c:pt>
                <c:pt idx="17">
                  <c:v>90.415341416499999</c:v>
                </c:pt>
                <c:pt idx="18">
                  <c:v>90.415341416499999</c:v>
                </c:pt>
                <c:pt idx="19">
                  <c:v>90.415341416499999</c:v>
                </c:pt>
                <c:pt idx="20">
                  <c:v>90.415341416499999</c:v>
                </c:pt>
                <c:pt idx="21">
                  <c:v>90.415341416499999</c:v>
                </c:pt>
                <c:pt idx="22">
                  <c:v>90.415341416499999</c:v>
                </c:pt>
                <c:pt idx="25">
                  <c:v>91.689433620000003</c:v>
                </c:pt>
                <c:pt idx="26">
                  <c:v>91.689433620000003</c:v>
                </c:pt>
                <c:pt idx="27">
                  <c:v>91.689433620000003</c:v>
                </c:pt>
                <c:pt idx="28">
                  <c:v>91.689433620000003</c:v>
                </c:pt>
                <c:pt idx="29">
                  <c:v>91.689433620000003</c:v>
                </c:pt>
                <c:pt idx="30">
                  <c:v>91.689433620000003</c:v>
                </c:pt>
                <c:pt idx="31">
                  <c:v>91.689433620000003</c:v>
                </c:pt>
                <c:pt idx="32">
                  <c:v>91.689433620000003</c:v>
                </c:pt>
                <c:pt idx="33">
                  <c:v>91.689433620000003</c:v>
                </c:pt>
                <c:pt idx="34">
                  <c:v>91.689433620000003</c:v>
                </c:pt>
                <c:pt idx="37">
                  <c:v>91.849451666666667</c:v>
                </c:pt>
                <c:pt idx="38">
                  <c:v>91.849451666666667</c:v>
                </c:pt>
                <c:pt idx="39">
                  <c:v>91.849451666666667</c:v>
                </c:pt>
                <c:pt idx="40">
                  <c:v>91.849451666666667</c:v>
                </c:pt>
                <c:pt idx="41">
                  <c:v>91.849451666666667</c:v>
                </c:pt>
                <c:pt idx="42">
                  <c:v>91.849451666666667</c:v>
                </c:pt>
                <c:pt idx="43">
                  <c:v>91.849451666666667</c:v>
                </c:pt>
                <c:pt idx="44">
                  <c:v>91.849451666666667</c:v>
                </c:pt>
                <c:pt idx="45">
                  <c:v>91.849451666666667</c:v>
                </c:pt>
                <c:pt idx="46">
                  <c:v>91.849451666666667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C-4FA1-B98A-95D4C23F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7424"/>
        <c:axId val="-975129056"/>
      </c:lineChart>
      <c:catAx>
        <c:axId val="-97512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905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2905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7424"/>
        <c:crosses val="autoZero"/>
        <c:crossBetween val="midCat"/>
        <c:majorUnit val="10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021824507744163"/>
          <c:y val="0.56384096985561272"/>
          <c:w val="0.56349591717701952"/>
          <c:h val="0.14930696162979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34682123067955E-2"/>
          <c:y val="0.21747010790317878"/>
          <c:w val="0.85944262175561392"/>
          <c:h val="0.57789734616506261"/>
        </c:manualLayout>
      </c:layout>
      <c:barChart>
        <c:barDir val="col"/>
        <c:grouping val="clustered"/>
        <c:varyColors val="0"/>
        <c:ser>
          <c:idx val="3"/>
          <c:order val="1"/>
          <c:tx>
            <c:v>Deviation from average</c:v>
          </c:tx>
          <c:spPr>
            <a:solidFill>
              <a:schemeClr val="accent3"/>
            </a:solidFill>
          </c:spPr>
          <c:invertIfNegative val="0"/>
          <c:cat>
            <c:numRef>
              <c:f>'27'!$A$29:$A$112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'27'!$G$29:$G$112</c:f>
              <c:numCache>
                <c:formatCode>0.0%</c:formatCode>
                <c:ptCount val="84"/>
                <c:pt idx="0">
                  <c:v>4.2428463151224394E-2</c:v>
                </c:pt>
                <c:pt idx="1">
                  <c:v>4.8411313120076072E-2</c:v>
                </c:pt>
                <c:pt idx="2">
                  <c:v>8.0826054537707748E-2</c:v>
                </c:pt>
                <c:pt idx="3">
                  <c:v>0.10041941084335049</c:v>
                </c:pt>
                <c:pt idx="4">
                  <c:v>9.6208822669046956E-2</c:v>
                </c:pt>
                <c:pt idx="5">
                  <c:v>0.10943915355156708</c:v>
                </c:pt>
                <c:pt idx="6">
                  <c:v>0.10654006347853939</c:v>
                </c:pt>
                <c:pt idx="7">
                  <c:v>0.12264676973262167</c:v>
                </c:pt>
                <c:pt idx="8">
                  <c:v>0.10361495896705031</c:v>
                </c:pt>
                <c:pt idx="9">
                  <c:v>3.8679127951210868E-2</c:v>
                </c:pt>
                <c:pt idx="10">
                  <c:v>5.5605844030978124E-2</c:v>
                </c:pt>
                <c:pt idx="11">
                  <c:v>2.0374748730143777E-2</c:v>
                </c:pt>
                <c:pt idx="12">
                  <c:v>4.9916232768905777E-2</c:v>
                </c:pt>
                <c:pt idx="13">
                  <c:v>-6.3270167156691648E-2</c:v>
                </c:pt>
                <c:pt idx="14">
                  <c:v>-4.0676927993182788E-2</c:v>
                </c:pt>
                <c:pt idx="15">
                  <c:v>-6.8222433998226251E-2</c:v>
                </c:pt>
                <c:pt idx="16">
                  <c:v>-5.6799146518214605E-2</c:v>
                </c:pt>
                <c:pt idx="17">
                  <c:v>-8.4598455755682811E-2</c:v>
                </c:pt>
                <c:pt idx="18">
                  <c:v>-7.4493379504837809E-2</c:v>
                </c:pt>
                <c:pt idx="19">
                  <c:v>-7.0170172231246997E-2</c:v>
                </c:pt>
                <c:pt idx="20">
                  <c:v>-4.9821088901763733E-2</c:v>
                </c:pt>
                <c:pt idx="21">
                  <c:v>-3.0888128275465498E-2</c:v>
                </c:pt>
                <c:pt idx="22">
                  <c:v>-5.147961152703151E-2</c:v>
                </c:pt>
                <c:pt idx="23">
                  <c:v>-1.9633880983374485E-2</c:v>
                </c:pt>
                <c:pt idx="24">
                  <c:v>-0.11704684470121962</c:v>
                </c:pt>
                <c:pt idx="25">
                  <c:v>-0.21300844761709559</c:v>
                </c:pt>
                <c:pt idx="26">
                  <c:v>-0.25358702599062632</c:v>
                </c:pt>
                <c:pt idx="27">
                  <c:v>-0.23960436677926444</c:v>
                </c:pt>
                <c:pt idx="28">
                  <c:v>-0.20991880525179252</c:v>
                </c:pt>
                <c:pt idx="29">
                  <c:v>-0.17659625323340533</c:v>
                </c:pt>
                <c:pt idx="30">
                  <c:v>-0.15834928920095459</c:v>
                </c:pt>
                <c:pt idx="31">
                  <c:v>-0.13641756889909662</c:v>
                </c:pt>
                <c:pt idx="32">
                  <c:v>-9.5904442176699911E-2</c:v>
                </c:pt>
                <c:pt idx="33">
                  <c:v>-5.627037565123294E-2</c:v>
                </c:pt>
                <c:pt idx="34">
                  <c:v>-5.9997507324047961E-2</c:v>
                </c:pt>
                <c:pt idx="35">
                  <c:v>-0.10655466689568482</c:v>
                </c:pt>
                <c:pt idx="36">
                  <c:v>-1.580974498629828E-2</c:v>
                </c:pt>
                <c:pt idx="37">
                  <c:v>4.402799198950591E-2</c:v>
                </c:pt>
                <c:pt idx="38">
                  <c:v>-1.4755538985939509E-2</c:v>
                </c:pt>
                <c:pt idx="39">
                  <c:v>-1.4997829820160291E-3</c:v>
                </c:pt>
                <c:pt idx="40">
                  <c:v>1.6840573473330123E-2</c:v>
                </c:pt>
                <c:pt idx="41">
                  <c:v>2.7487619664770424E-2</c:v>
                </c:pt>
                <c:pt idx="42">
                  <c:v>1.9740703572288965E-2</c:v>
                </c:pt>
                <c:pt idx="43">
                  <c:v>9.7295186422836633E-3</c:v>
                </c:pt>
                <c:pt idx="44">
                  <c:v>3.0196079941693377E-3</c:v>
                </c:pt>
                <c:pt idx="45">
                  <c:v>7.1840530077333931E-3</c:v>
                </c:pt>
                <c:pt idx="46">
                  <c:v>4.7610540271134649E-3</c:v>
                </c:pt>
                <c:pt idx="47">
                  <c:v>5.5955213936938364E-2</c:v>
                </c:pt>
                <c:pt idx="48">
                  <c:v>4.0511893767388063E-2</c:v>
                </c:pt>
                <c:pt idx="49">
                  <c:v>0.18383930966420525</c:v>
                </c:pt>
                <c:pt idx="50">
                  <c:v>0.22819343843204098</c:v>
                </c:pt>
                <c:pt idx="51">
                  <c:v>0.20890717291615535</c:v>
                </c:pt>
                <c:pt idx="52">
                  <c:v>0.1536685556276296</c:v>
                </c:pt>
                <c:pt idx="53">
                  <c:v>0.12426793577275075</c:v>
                </c:pt>
                <c:pt idx="54">
                  <c:v>0.10656190165496437</c:v>
                </c:pt>
                <c:pt idx="55">
                  <c:v>7.4211452755437834E-2</c:v>
                </c:pt>
                <c:pt idx="56">
                  <c:v>3.9090964117243443E-2</c:v>
                </c:pt>
                <c:pt idx="57">
                  <c:v>4.1295322967754622E-2</c:v>
                </c:pt>
                <c:pt idx="58">
                  <c:v>5.111022079298766E-2</c:v>
                </c:pt>
                <c:pt idx="59">
                  <c:v>4.9858585211976614E-2</c:v>
                </c:pt>
                <c:pt idx="60">
                  <c:v>-3.390598513937515E-2</c:v>
                </c:pt>
                <c:pt idx="61">
                  <c:v>-9.8336232371239674E-2</c:v>
                </c:pt>
                <c:pt idx="62">
                  <c:v>-2.2226246271836336E-2</c:v>
                </c:pt>
                <c:pt idx="63">
                  <c:v>1.0056896454114561E-2</c:v>
                </c:pt>
                <c:pt idx="64">
                  <c:v>4.0564932829196376E-2</c:v>
                </c:pt>
                <c:pt idx="65">
                  <c:v>5.881584328806122E-2</c:v>
                </c:pt>
                <c:pt idx="66">
                  <c:v>5.6247079143903145E-2</c:v>
                </c:pt>
                <c:pt idx="67">
                  <c:v>6.0918052002832512E-2</c:v>
                </c:pt>
                <c:pt idx="68">
                  <c:v>4.6587900937589577E-2</c:v>
                </c:pt>
                <c:pt idx="69">
                  <c:v>4.4478117875198064E-2</c:v>
                </c:pt>
                <c:pt idx="70">
                  <c:v>4.5029960171419914E-2</c:v>
                </c:pt>
                <c:pt idx="71">
                  <c:v>3.2903653658713061E-2</c:v>
                </c:pt>
                <c:pt idx="72">
                  <c:v>5.2360755257436775E-2</c:v>
                </c:pt>
                <c:pt idx="73">
                  <c:v>6.3428470547407301E-2</c:v>
                </c:pt>
                <c:pt idx="74">
                  <c:v>6.5013314870046912E-2</c:v>
                </c:pt>
                <c:pt idx="75">
                  <c:v>6.8398879054933692E-2</c:v>
                </c:pt>
                <c:pt idx="76">
                  <c:v>6.2442270712411929E-2</c:v>
                </c:pt>
                <c:pt idx="77">
                  <c:v>5.9952868856087305E-2</c:v>
                </c:pt>
                <c:pt idx="78">
                  <c:v>4.5527222294829528E-2</c:v>
                </c:pt>
                <c:pt idx="79">
                  <c:v>1.7984386796112251E-2</c:v>
                </c:pt>
                <c:pt idx="80">
                  <c:v>-4.7442524640837203E-3</c:v>
                </c:pt>
                <c:pt idx="81">
                  <c:v>-1.5799068185101461E-2</c:v>
                </c:pt>
                <c:pt idx="82">
                  <c:v>-4.0953398612231462E-2</c:v>
                </c:pt>
                <c:pt idx="83">
                  <c:v>-7.7413807773742294E-2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3-40DD-8BA6-8D568097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975109472"/>
        <c:axId val="-975114912"/>
      </c:barChart>
      <c:scatterChart>
        <c:scatterStyle val="lineMarker"/>
        <c:varyColors val="0"/>
        <c:ser>
          <c:idx val="4"/>
          <c:order val="0"/>
          <c:tx>
            <c:strRef>
              <c:f>'27'!$B$121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2-CD13-40DD-8BA6-8D568097B6E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13-40DD-8BA6-8D568097B6E7}"/>
                </c:ext>
              </c:extLst>
            </c:dLbl>
            <c:dLbl>
              <c:idx val="1"/>
              <c:layout>
                <c:manualLayout>
                  <c:x val="-1.1267497812773404E-2"/>
                  <c:y val="6.6347047694852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aseline="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06018518518518"/>
                      <c:h val="0.143518518518518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D13-40DD-8BA6-8D568097B6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'27'!$A$122:$A$123</c:f>
              <c:numCache>
                <c:formatCode>General</c:formatCode>
                <c:ptCount val="2"/>
                <c:pt idx="0" formatCode="mmm\ yyyy">
                  <c:v>70</c:v>
                </c:pt>
                <c:pt idx="1">
                  <c:v>70</c:v>
                </c:pt>
              </c:numCache>
            </c:numRef>
          </c:xVal>
          <c:yVal>
            <c:numRef>
              <c:f>'27'!$B$122:$B$123</c:f>
              <c:numCache>
                <c:formatCode>0%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13-40DD-8BA6-8D568097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5664"/>
        <c:axId val="-975108928"/>
      </c:scatterChart>
      <c:catAx>
        <c:axId val="-975109472"/>
        <c:scaling>
          <c:orientation val="minMax"/>
        </c:scaling>
        <c:delete val="1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1"/>
        <c:majorTickMark val="cross"/>
        <c:minorTickMark val="none"/>
        <c:tickLblPos val="none"/>
        <c:crossAx val="-975114912"/>
        <c:crossesAt val="0"/>
        <c:auto val="0"/>
        <c:lblAlgn val="ctr"/>
        <c:lblOffset val="100"/>
        <c:tickLblSkip val="12"/>
        <c:tickMarkSkip val="12"/>
        <c:noMultiLvlLbl val="0"/>
      </c:catAx>
      <c:valAx>
        <c:axId val="-975114912"/>
        <c:scaling>
          <c:orientation val="minMax"/>
          <c:max val="0.5"/>
          <c:min val="-0.5"/>
        </c:scaling>
        <c:delete val="1"/>
        <c:axPos val="r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-975109472"/>
        <c:crosses val="max"/>
        <c:crossBetween val="between"/>
        <c:majorUnit val="0.25"/>
      </c:valAx>
      <c:valAx>
        <c:axId val="-975108928"/>
        <c:scaling>
          <c:orientation val="minMax"/>
          <c:max val="0.5"/>
          <c:min val="-0.25"/>
        </c:scaling>
        <c:delete val="0"/>
        <c:axPos val="l"/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-975105664"/>
        <c:crosses val="autoZero"/>
        <c:crossBetween val="midCat"/>
        <c:majorUnit val="0.25"/>
      </c:valAx>
      <c:valAx>
        <c:axId val="-975105664"/>
        <c:scaling>
          <c:orientation val="minMax"/>
          <c:max val="84"/>
          <c:min val="0"/>
        </c:scaling>
        <c:delete val="0"/>
        <c:axPos val="t"/>
        <c:numFmt formatCode="mmm\ yyyy" sourceLinked="1"/>
        <c:majorTickMark val="none"/>
        <c:minorTickMark val="none"/>
        <c:tickLblPos val="none"/>
        <c:spPr>
          <a:ln>
            <a:noFill/>
          </a:ln>
        </c:spPr>
        <c:crossAx val="-975108928"/>
        <c:crosses val="max"/>
        <c:crossBetween val="midCat"/>
      </c:valAx>
      <c:spPr>
        <a:noFill/>
        <a:ln w="9525">
          <a:solidFill>
            <a:schemeClr val="bg1">
              <a:lumMod val="85000"/>
            </a:schemeClr>
          </a:solidFill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16215292585037E-2"/>
          <c:y val="0.21420713035870512"/>
          <c:w val="0.85497678626716767"/>
          <c:h val="0.66787620297462813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'27'!$A$29:$A$112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'27'!$C$29:$C$112</c:f>
              <c:numCache>
                <c:formatCode>0.0</c:formatCode>
                <c:ptCount val="84"/>
                <c:pt idx="0">
                  <c:v>2215.9409999999998</c:v>
                </c:pt>
                <c:pt idx="1">
                  <c:v>1562.018</c:v>
                </c:pt>
                <c:pt idx="2">
                  <c:v>1401.4649999999999</c:v>
                </c:pt>
                <c:pt idx="3">
                  <c:v>1611.7650000000001</c:v>
                </c:pt>
                <c:pt idx="4">
                  <c:v>2001.915</c:v>
                </c:pt>
                <c:pt idx="5">
                  <c:v>2325.3209999999999</c:v>
                </c:pt>
                <c:pt idx="6">
                  <c:v>2505.1219999999998</c:v>
                </c:pt>
                <c:pt idx="7">
                  <c:v>2709.422</c:v>
                </c:pt>
                <c:pt idx="8">
                  <c:v>3145.643</c:v>
                </c:pt>
                <c:pt idx="9">
                  <c:v>3569.384</c:v>
                </c:pt>
                <c:pt idx="10">
                  <c:v>3501.05</c:v>
                </c:pt>
                <c:pt idx="11">
                  <c:v>2925.38</c:v>
                </c:pt>
                <c:pt idx="12">
                  <c:v>2215.9409999999998</c:v>
                </c:pt>
                <c:pt idx="13">
                  <c:v>1562.018</c:v>
                </c:pt>
                <c:pt idx="14">
                  <c:v>1401.4649999999999</c:v>
                </c:pt>
                <c:pt idx="15">
                  <c:v>1611.7650000000001</c:v>
                </c:pt>
                <c:pt idx="16">
                  <c:v>2001.915</c:v>
                </c:pt>
                <c:pt idx="17">
                  <c:v>2325.3209999999999</c:v>
                </c:pt>
                <c:pt idx="18">
                  <c:v>2505.1219999999998</c:v>
                </c:pt>
                <c:pt idx="19">
                  <c:v>2709.422</c:v>
                </c:pt>
                <c:pt idx="20">
                  <c:v>3145.643</c:v>
                </c:pt>
                <c:pt idx="21">
                  <c:v>3569.384</c:v>
                </c:pt>
                <c:pt idx="22">
                  <c:v>3501.05</c:v>
                </c:pt>
                <c:pt idx="23">
                  <c:v>2925.38</c:v>
                </c:pt>
                <c:pt idx="24">
                  <c:v>2215.9409999999998</c:v>
                </c:pt>
                <c:pt idx="25">
                  <c:v>1562.018</c:v>
                </c:pt>
                <c:pt idx="26">
                  <c:v>1401.4649999999999</c:v>
                </c:pt>
                <c:pt idx="27">
                  <c:v>1611.7650000000001</c:v>
                </c:pt>
                <c:pt idx="28">
                  <c:v>2001.915</c:v>
                </c:pt>
                <c:pt idx="29">
                  <c:v>2325.3209999999999</c:v>
                </c:pt>
                <c:pt idx="30">
                  <c:v>2505.1219999999998</c:v>
                </c:pt>
                <c:pt idx="31">
                  <c:v>2709.422</c:v>
                </c:pt>
                <c:pt idx="32">
                  <c:v>3145.643</c:v>
                </c:pt>
                <c:pt idx="33">
                  <c:v>3569.384</c:v>
                </c:pt>
                <c:pt idx="34">
                  <c:v>3501.05</c:v>
                </c:pt>
                <c:pt idx="35">
                  <c:v>2925.38</c:v>
                </c:pt>
                <c:pt idx="36">
                  <c:v>2215.9409999999998</c:v>
                </c:pt>
                <c:pt idx="37">
                  <c:v>1562.018</c:v>
                </c:pt>
                <c:pt idx="38">
                  <c:v>1401.4649999999999</c:v>
                </c:pt>
                <c:pt idx="39">
                  <c:v>1611.7650000000001</c:v>
                </c:pt>
                <c:pt idx="40">
                  <c:v>2001.915</c:v>
                </c:pt>
                <c:pt idx="41">
                  <c:v>2325.3209999999999</c:v>
                </c:pt>
                <c:pt idx="42">
                  <c:v>2505.1219999999998</c:v>
                </c:pt>
                <c:pt idx="43">
                  <c:v>2709.422</c:v>
                </c:pt>
                <c:pt idx="44">
                  <c:v>3145.643</c:v>
                </c:pt>
                <c:pt idx="45">
                  <c:v>3569.384</c:v>
                </c:pt>
                <c:pt idx="46">
                  <c:v>3501.05</c:v>
                </c:pt>
                <c:pt idx="47">
                  <c:v>2925.38</c:v>
                </c:pt>
                <c:pt idx="48">
                  <c:v>2215.9409999999998</c:v>
                </c:pt>
                <c:pt idx="49">
                  <c:v>1562.018</c:v>
                </c:pt>
                <c:pt idx="50">
                  <c:v>1401.4649999999999</c:v>
                </c:pt>
                <c:pt idx="51">
                  <c:v>1611.7650000000001</c:v>
                </c:pt>
                <c:pt idx="52">
                  <c:v>2001.915</c:v>
                </c:pt>
                <c:pt idx="53">
                  <c:v>2325.3209999999999</c:v>
                </c:pt>
                <c:pt idx="54">
                  <c:v>2505.1219999999998</c:v>
                </c:pt>
                <c:pt idx="55">
                  <c:v>2709.422</c:v>
                </c:pt>
                <c:pt idx="56">
                  <c:v>3145.643</c:v>
                </c:pt>
                <c:pt idx="57">
                  <c:v>3569.384</c:v>
                </c:pt>
                <c:pt idx="58">
                  <c:v>3501.05</c:v>
                </c:pt>
                <c:pt idx="59">
                  <c:v>2925.38</c:v>
                </c:pt>
                <c:pt idx="60">
                  <c:v>2215.9409999999998</c:v>
                </c:pt>
                <c:pt idx="61">
                  <c:v>1562.018</c:v>
                </c:pt>
                <c:pt idx="62">
                  <c:v>1401.4649999999999</c:v>
                </c:pt>
                <c:pt idx="63">
                  <c:v>1611.7650000000001</c:v>
                </c:pt>
                <c:pt idx="64">
                  <c:v>2001.915</c:v>
                </c:pt>
                <c:pt idx="65">
                  <c:v>2325.3209999999999</c:v>
                </c:pt>
                <c:pt idx="66">
                  <c:v>2505.1219999999998</c:v>
                </c:pt>
                <c:pt idx="67">
                  <c:v>2709.422</c:v>
                </c:pt>
                <c:pt idx="68">
                  <c:v>3145.643</c:v>
                </c:pt>
                <c:pt idx="69">
                  <c:v>3569.384</c:v>
                </c:pt>
                <c:pt idx="70">
                  <c:v>3501.05</c:v>
                </c:pt>
                <c:pt idx="71">
                  <c:v>2925.38</c:v>
                </c:pt>
                <c:pt idx="72">
                  <c:v>2215.9409999999998</c:v>
                </c:pt>
                <c:pt idx="73">
                  <c:v>1562.018</c:v>
                </c:pt>
                <c:pt idx="74">
                  <c:v>1401.4649999999999</c:v>
                </c:pt>
                <c:pt idx="75">
                  <c:v>1611.7650000000001</c:v>
                </c:pt>
                <c:pt idx="76">
                  <c:v>2001.915</c:v>
                </c:pt>
                <c:pt idx="77">
                  <c:v>2325.3209999999999</c:v>
                </c:pt>
                <c:pt idx="78">
                  <c:v>2505.1219999999998</c:v>
                </c:pt>
                <c:pt idx="79">
                  <c:v>2709.422</c:v>
                </c:pt>
                <c:pt idx="80">
                  <c:v>3145.643</c:v>
                </c:pt>
                <c:pt idx="81">
                  <c:v>3569.384</c:v>
                </c:pt>
                <c:pt idx="82">
                  <c:v>3501.05</c:v>
                </c:pt>
                <c:pt idx="83">
                  <c:v>2925.38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9-4288-9259-B2E6B9745E39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</c:spPr>
          <c:cat>
            <c:numRef>
              <c:f>'27'!$A$29:$A$112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'27'!$E$29:$E$112</c:f>
              <c:numCache>
                <c:formatCode>0.0</c:formatCode>
                <c:ptCount val="84"/>
                <c:pt idx="0">
                  <c:v>419.02600000000029</c:v>
                </c:pt>
                <c:pt idx="1">
                  <c:v>787.66199999999981</c:v>
                </c:pt>
                <c:pt idx="2">
                  <c:v>904.59100000000012</c:v>
                </c:pt>
                <c:pt idx="3">
                  <c:v>950.68299999999977</c:v>
                </c:pt>
                <c:pt idx="4">
                  <c:v>921.26099999999997</c:v>
                </c:pt>
                <c:pt idx="5">
                  <c:v>849.65100000000029</c:v>
                </c:pt>
                <c:pt idx="6">
                  <c:v>788.49200000000019</c:v>
                </c:pt>
                <c:pt idx="7">
                  <c:v>812.79399999999987</c:v>
                </c:pt>
                <c:pt idx="8">
                  <c:v>694.19299999999976</c:v>
                </c:pt>
                <c:pt idx="9">
                  <c:v>369.01400000000012</c:v>
                </c:pt>
                <c:pt idx="10">
                  <c:v>430.5659999999998</c:v>
                </c:pt>
                <c:pt idx="11">
                  <c:v>532.10100000000011</c:v>
                </c:pt>
                <c:pt idx="12">
                  <c:v>419.02600000000029</c:v>
                </c:pt>
                <c:pt idx="13">
                  <c:v>787.66199999999981</c:v>
                </c:pt>
                <c:pt idx="14">
                  <c:v>904.59100000000012</c:v>
                </c:pt>
                <c:pt idx="15">
                  <c:v>950.68299999999977</c:v>
                </c:pt>
                <c:pt idx="16">
                  <c:v>921.26099999999997</c:v>
                </c:pt>
                <c:pt idx="17">
                  <c:v>849.65100000000029</c:v>
                </c:pt>
                <c:pt idx="18">
                  <c:v>788.49200000000019</c:v>
                </c:pt>
                <c:pt idx="19">
                  <c:v>812.79399999999987</c:v>
                </c:pt>
                <c:pt idx="20">
                  <c:v>694.19299999999976</c:v>
                </c:pt>
                <c:pt idx="21">
                  <c:v>369.01400000000012</c:v>
                </c:pt>
                <c:pt idx="22">
                  <c:v>430.5659999999998</c:v>
                </c:pt>
                <c:pt idx="23">
                  <c:v>532.10100000000011</c:v>
                </c:pt>
                <c:pt idx="24">
                  <c:v>419.02600000000029</c:v>
                </c:pt>
                <c:pt idx="25">
                  <c:v>787.66199999999981</c:v>
                </c:pt>
                <c:pt idx="26">
                  <c:v>904.59100000000012</c:v>
                </c:pt>
                <c:pt idx="27">
                  <c:v>950.68299999999977</c:v>
                </c:pt>
                <c:pt idx="28">
                  <c:v>921.26099999999997</c:v>
                </c:pt>
                <c:pt idx="29">
                  <c:v>849.65100000000029</c:v>
                </c:pt>
                <c:pt idx="30">
                  <c:v>788.49200000000019</c:v>
                </c:pt>
                <c:pt idx="31">
                  <c:v>812.79399999999987</c:v>
                </c:pt>
                <c:pt idx="32">
                  <c:v>694.19299999999976</c:v>
                </c:pt>
                <c:pt idx="33">
                  <c:v>369.01400000000012</c:v>
                </c:pt>
                <c:pt idx="34">
                  <c:v>430.5659999999998</c:v>
                </c:pt>
                <c:pt idx="35">
                  <c:v>532.10100000000011</c:v>
                </c:pt>
                <c:pt idx="36">
                  <c:v>419.02600000000029</c:v>
                </c:pt>
                <c:pt idx="37">
                  <c:v>787.66199999999981</c:v>
                </c:pt>
                <c:pt idx="38">
                  <c:v>904.59100000000012</c:v>
                </c:pt>
                <c:pt idx="39">
                  <c:v>950.68299999999977</c:v>
                </c:pt>
                <c:pt idx="40">
                  <c:v>921.26099999999997</c:v>
                </c:pt>
                <c:pt idx="41">
                  <c:v>849.65100000000029</c:v>
                </c:pt>
                <c:pt idx="42">
                  <c:v>788.49200000000019</c:v>
                </c:pt>
                <c:pt idx="43">
                  <c:v>812.79399999999987</c:v>
                </c:pt>
                <c:pt idx="44">
                  <c:v>694.19299999999976</c:v>
                </c:pt>
                <c:pt idx="45">
                  <c:v>369.01400000000012</c:v>
                </c:pt>
                <c:pt idx="46">
                  <c:v>430.5659999999998</c:v>
                </c:pt>
                <c:pt idx="47">
                  <c:v>532.10100000000011</c:v>
                </c:pt>
                <c:pt idx="48">
                  <c:v>419.02600000000029</c:v>
                </c:pt>
                <c:pt idx="49">
                  <c:v>787.66199999999981</c:v>
                </c:pt>
                <c:pt idx="50">
                  <c:v>904.59100000000012</c:v>
                </c:pt>
                <c:pt idx="51">
                  <c:v>950.68299999999977</c:v>
                </c:pt>
                <c:pt idx="52">
                  <c:v>921.26099999999997</c:v>
                </c:pt>
                <c:pt idx="53">
                  <c:v>849.65100000000029</c:v>
                </c:pt>
                <c:pt idx="54">
                  <c:v>788.49200000000019</c:v>
                </c:pt>
                <c:pt idx="55">
                  <c:v>812.79399999999987</c:v>
                </c:pt>
                <c:pt idx="56">
                  <c:v>694.19299999999976</c:v>
                </c:pt>
                <c:pt idx="57">
                  <c:v>369.01400000000012</c:v>
                </c:pt>
                <c:pt idx="58">
                  <c:v>430.5659999999998</c:v>
                </c:pt>
                <c:pt idx="59">
                  <c:v>532.10100000000011</c:v>
                </c:pt>
                <c:pt idx="60">
                  <c:v>419.02600000000029</c:v>
                </c:pt>
                <c:pt idx="61">
                  <c:v>787.66199999999981</c:v>
                </c:pt>
                <c:pt idx="62">
                  <c:v>904.59100000000012</c:v>
                </c:pt>
                <c:pt idx="63">
                  <c:v>950.68299999999977</c:v>
                </c:pt>
                <c:pt idx="64">
                  <c:v>921.26099999999997</c:v>
                </c:pt>
                <c:pt idx="65">
                  <c:v>849.65100000000029</c:v>
                </c:pt>
                <c:pt idx="66">
                  <c:v>788.49200000000019</c:v>
                </c:pt>
                <c:pt idx="67">
                  <c:v>812.79399999999987</c:v>
                </c:pt>
                <c:pt idx="68">
                  <c:v>694.19299999999976</c:v>
                </c:pt>
                <c:pt idx="69">
                  <c:v>369.01400000000012</c:v>
                </c:pt>
                <c:pt idx="70">
                  <c:v>430.5659999999998</c:v>
                </c:pt>
                <c:pt idx="71">
                  <c:v>532.10100000000011</c:v>
                </c:pt>
                <c:pt idx="72">
                  <c:v>419.02600000000029</c:v>
                </c:pt>
                <c:pt idx="73">
                  <c:v>787.66199999999981</c:v>
                </c:pt>
                <c:pt idx="74">
                  <c:v>904.59100000000012</c:v>
                </c:pt>
                <c:pt idx="75">
                  <c:v>950.68299999999977</c:v>
                </c:pt>
                <c:pt idx="76">
                  <c:v>921.26099999999997</c:v>
                </c:pt>
                <c:pt idx="77">
                  <c:v>849.65100000000029</c:v>
                </c:pt>
                <c:pt idx="78">
                  <c:v>788.49200000000019</c:v>
                </c:pt>
                <c:pt idx="79">
                  <c:v>812.79399999999987</c:v>
                </c:pt>
                <c:pt idx="80">
                  <c:v>694.19299999999976</c:v>
                </c:pt>
                <c:pt idx="81">
                  <c:v>369.01400000000012</c:v>
                </c:pt>
                <c:pt idx="82">
                  <c:v>430.5659999999998</c:v>
                </c:pt>
                <c:pt idx="83">
                  <c:v>532.10100000000011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9-4288-9259-B2E6B97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9264"/>
        <c:axId val="-975129600"/>
      </c:areaChart>
      <c:lineChart>
        <c:grouping val="standard"/>
        <c:varyColors val="0"/>
        <c:ser>
          <c:idx val="0"/>
          <c:order val="0"/>
          <c:tx>
            <c:v>storage level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'27'!$A$29:$A$112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'27'!$B$29:$B$112</c:f>
              <c:numCache>
                <c:formatCode>0.0</c:formatCode>
                <c:ptCount val="84"/>
                <c:pt idx="0">
                  <c:v>2616.1750000000002</c:v>
                </c:pt>
                <c:pt idx="1">
                  <c:v>2080.8829999999998</c:v>
                </c:pt>
                <c:pt idx="2">
                  <c:v>2029.3589999999999</c:v>
                </c:pt>
                <c:pt idx="3">
                  <c:v>2332.4929999999999</c:v>
                </c:pt>
                <c:pt idx="4">
                  <c:v>2777.5839999999998</c:v>
                </c:pt>
                <c:pt idx="5">
                  <c:v>3133.0949999999998</c:v>
                </c:pt>
                <c:pt idx="6">
                  <c:v>3293.549</c:v>
                </c:pt>
                <c:pt idx="7">
                  <c:v>3522.2159999999999</c:v>
                </c:pt>
                <c:pt idx="8">
                  <c:v>3839.8359999999998</c:v>
                </c:pt>
                <c:pt idx="9">
                  <c:v>3928.5030000000002</c:v>
                </c:pt>
                <c:pt idx="10">
                  <c:v>3931.616</c:v>
                </c:pt>
                <c:pt idx="11">
                  <c:v>3340.9810000000002</c:v>
                </c:pt>
                <c:pt idx="12">
                  <c:v>2634.9670000000001</c:v>
                </c:pt>
                <c:pt idx="13">
                  <c:v>1859.2180000000001</c:v>
                </c:pt>
                <c:pt idx="14">
                  <c:v>1801.2249999999999</c:v>
                </c:pt>
                <c:pt idx="15">
                  <c:v>1975.0329999999999</c:v>
                </c:pt>
                <c:pt idx="16">
                  <c:v>2389.8910000000001</c:v>
                </c:pt>
                <c:pt idx="17">
                  <c:v>2585.1260000000002</c:v>
                </c:pt>
                <c:pt idx="18">
                  <c:v>2754.7139999999999</c:v>
                </c:pt>
                <c:pt idx="19">
                  <c:v>2917.268</c:v>
                </c:pt>
                <c:pt idx="20">
                  <c:v>3305.982</c:v>
                </c:pt>
                <c:pt idx="21">
                  <c:v>3665.3850000000002</c:v>
                </c:pt>
                <c:pt idx="22">
                  <c:v>3532.7750000000001</c:v>
                </c:pt>
                <c:pt idx="23">
                  <c:v>3209.982</c:v>
                </c:pt>
                <c:pt idx="24">
                  <c:v>2215.9409999999998</c:v>
                </c:pt>
                <c:pt idx="25">
                  <c:v>1562.018</c:v>
                </c:pt>
                <c:pt idx="26">
                  <c:v>1401.4649999999999</c:v>
                </c:pt>
                <c:pt idx="27">
                  <c:v>1611.7650000000001</c:v>
                </c:pt>
                <c:pt idx="28">
                  <c:v>2001.915</c:v>
                </c:pt>
                <c:pt idx="29">
                  <c:v>2325.3209999999999</c:v>
                </c:pt>
                <c:pt idx="30">
                  <c:v>2505.1219999999998</c:v>
                </c:pt>
                <c:pt idx="31">
                  <c:v>2709.422</c:v>
                </c:pt>
                <c:pt idx="32">
                  <c:v>3145.643</c:v>
                </c:pt>
                <c:pt idx="33">
                  <c:v>3569.384</c:v>
                </c:pt>
                <c:pt idx="34">
                  <c:v>3501.05</c:v>
                </c:pt>
                <c:pt idx="35">
                  <c:v>2925.38</c:v>
                </c:pt>
                <c:pt idx="36">
                  <c:v>2470.0149999999999</c:v>
                </c:pt>
                <c:pt idx="37">
                  <c:v>2072.183</c:v>
                </c:pt>
                <c:pt idx="38">
                  <c:v>1849.895</c:v>
                </c:pt>
                <c:pt idx="39">
                  <c:v>2116.4609999999998</c:v>
                </c:pt>
                <c:pt idx="40">
                  <c:v>2576.48</c:v>
                </c:pt>
                <c:pt idx="41">
                  <c:v>2901.6610000000001</c:v>
                </c:pt>
                <c:pt idx="42">
                  <c:v>3035.1959999999999</c:v>
                </c:pt>
                <c:pt idx="43">
                  <c:v>3167.9470000000001</c:v>
                </c:pt>
                <c:pt idx="44">
                  <c:v>3489.8319999999999</c:v>
                </c:pt>
                <c:pt idx="45">
                  <c:v>3809.3820000000001</c:v>
                </c:pt>
                <c:pt idx="46">
                  <c:v>3742.2440000000001</c:v>
                </c:pt>
                <c:pt idx="47">
                  <c:v>3457.4810000000002</c:v>
                </c:pt>
                <c:pt idx="48">
                  <c:v>2611.3649999999998</c:v>
                </c:pt>
                <c:pt idx="49">
                  <c:v>2349.6799999999998</c:v>
                </c:pt>
                <c:pt idx="50">
                  <c:v>2306.056</c:v>
                </c:pt>
                <c:pt idx="51">
                  <c:v>2562.4479999999999</c:v>
                </c:pt>
                <c:pt idx="52">
                  <c:v>2923.1759999999999</c:v>
                </c:pt>
                <c:pt idx="53">
                  <c:v>3174.9720000000002</c:v>
                </c:pt>
                <c:pt idx="54">
                  <c:v>3293.614</c:v>
                </c:pt>
                <c:pt idx="55">
                  <c:v>3370.2539999999999</c:v>
                </c:pt>
                <c:pt idx="56">
                  <c:v>3615.3359999999998</c:v>
                </c:pt>
                <c:pt idx="57">
                  <c:v>3938.3980000000001</c:v>
                </c:pt>
                <c:pt idx="58">
                  <c:v>3914.8719999999998</c:v>
                </c:pt>
                <c:pt idx="59">
                  <c:v>3437.5189999999998</c:v>
                </c:pt>
                <c:pt idx="60">
                  <c:v>2424.5990000000002</c:v>
                </c:pt>
                <c:pt idx="61">
                  <c:v>1789.6189999999999</c:v>
                </c:pt>
                <c:pt idx="62">
                  <c:v>1835.8679999999999</c:v>
                </c:pt>
                <c:pt idx="63">
                  <c:v>2140.9569999999999</c:v>
                </c:pt>
                <c:pt idx="64">
                  <c:v>2636.5929999999998</c:v>
                </c:pt>
                <c:pt idx="65">
                  <c:v>2990.1329999999998</c:v>
                </c:pt>
                <c:pt idx="66">
                  <c:v>3143.855</c:v>
                </c:pt>
                <c:pt idx="67">
                  <c:v>3328.547</c:v>
                </c:pt>
                <c:pt idx="68">
                  <c:v>3641.4202857</c:v>
                </c:pt>
                <c:pt idx="69">
                  <c:v>3950.4360000000001</c:v>
                </c:pt>
                <c:pt idx="70">
                  <c:v>3892.2260000000001</c:v>
                </c:pt>
                <c:pt idx="71">
                  <c:v>3382.0039999999999</c:v>
                </c:pt>
                <c:pt idx="72">
                  <c:v>2641.1019999999999</c:v>
                </c:pt>
                <c:pt idx="73">
                  <c:v>2110.6889999999999</c:v>
                </c:pt>
                <c:pt idx="74">
                  <c:v>1999.6690000000001</c:v>
                </c:pt>
                <c:pt idx="75">
                  <c:v>2264.6210000000001</c:v>
                </c:pt>
                <c:pt idx="76">
                  <c:v>2692.0259999999998</c:v>
                </c:pt>
                <c:pt idx="77">
                  <c:v>2993.3440000000001</c:v>
                </c:pt>
                <c:pt idx="78">
                  <c:v>3111.9479999999999</c:v>
                </c:pt>
                <c:pt idx="79">
                  <c:v>3193.846</c:v>
                </c:pt>
                <c:pt idx="80">
                  <c:v>3462.819</c:v>
                </c:pt>
                <c:pt idx="81">
                  <c:v>3722.4549999999999</c:v>
                </c:pt>
                <c:pt idx="82">
                  <c:v>3571.98</c:v>
                </c:pt>
                <c:pt idx="83">
                  <c:v>3020.7950000000001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9-4288-9259-B2E6B97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9264"/>
        <c:axId val="-975129600"/>
      </c:lineChart>
      <c:scatterChart>
        <c:scatterStyle val="lineMarker"/>
        <c:varyColors val="0"/>
        <c:ser>
          <c:idx val="3"/>
          <c:order val="3"/>
          <c:tx>
            <c:strRef>
              <c:f>'27'!$B$117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rnd">
              <a:solidFill>
                <a:schemeClr val="bg1">
                  <a:lumMod val="75000"/>
                </a:schemeClr>
              </a:solidFill>
              <a:prstDash val="lgDash"/>
            </a:ln>
          </c:spPr>
          <c:marker>
            <c:symbol val="none"/>
          </c:marker>
          <c:dPt>
            <c:idx val="1"/>
            <c:bubble3D val="0"/>
            <c:spPr>
              <a:ln w="9525" cap="rnd">
                <a:solidFill>
                  <a:schemeClr val="bg1">
                    <a:lumMod val="75000"/>
                  </a:schemeClr>
                </a:solidFill>
                <a:prstDash val="lgDash"/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4-9E89-4288-9259-B2E6B9745E39}"/>
              </c:ext>
            </c:extLst>
          </c:dPt>
          <c:xVal>
            <c:numRef>
              <c:f>'27'!$A$118:$A$119</c:f>
              <c:numCache>
                <c:formatCode>General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xVal>
          <c:yVal>
            <c:numRef>
              <c:f>'27'!$B$118:$B$119</c:f>
              <c:numCache>
                <c:formatCode>0</c:formatCode>
                <c:ptCount val="2"/>
                <c:pt idx="0">
                  <c:v>0</c:v>
                </c:pt>
                <c:pt idx="1">
                  <c:v>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89-4288-9259-B2E6B974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27968"/>
        <c:axId val="-975133952"/>
      </c:scatterChart>
      <c:dateAx>
        <c:axId val="-9751192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crossAx val="-975129600"/>
        <c:crosses val="autoZero"/>
        <c:auto val="0"/>
        <c:lblOffset val="100"/>
        <c:baseTimeUnit val="months"/>
        <c:majorUnit val="12"/>
        <c:minorUnit val="12"/>
      </c:dateAx>
      <c:valAx>
        <c:axId val="-975129600"/>
        <c:scaling>
          <c:orientation val="minMax"/>
          <c:max val="4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9264"/>
        <c:crosses val="autoZero"/>
        <c:crossBetween val="between"/>
        <c:majorUnit val="500"/>
      </c:valAx>
      <c:valAx>
        <c:axId val="-975133952"/>
        <c:scaling>
          <c:orientation val="minMax"/>
          <c:max val="5000"/>
        </c:scaling>
        <c:delete val="0"/>
        <c:axPos val="r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5127968"/>
        <c:crosses val="max"/>
        <c:crossBetween val="midCat"/>
      </c:valAx>
      <c:valAx>
        <c:axId val="-975127968"/>
        <c:scaling>
          <c:orientation val="minMax"/>
          <c:max val="84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13395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6545640128317E-2"/>
          <c:y val="0.14470191226096737"/>
          <c:w val="0.73481590842811306"/>
          <c:h val="0.711443882014748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'28'!$B$26</c:f>
              <c:strCache>
                <c:ptCount val="1"/>
                <c:pt idx="0">
                  <c:v>pipeline imports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'28'!$C$26:$G$26</c:f>
              <c:numCache>
                <c:formatCode>0.0</c:formatCode>
                <c:ptCount val="5"/>
                <c:pt idx="0">
                  <c:v>8.2150638986000004</c:v>
                </c:pt>
                <c:pt idx="1">
                  <c:v>7.9790348247000003</c:v>
                </c:pt>
                <c:pt idx="2">
                  <c:v>8.5457144290000002</c:v>
                </c:pt>
                <c:pt idx="3">
                  <c:v>8.5788659095999993</c:v>
                </c:pt>
                <c:pt idx="4">
                  <c:v>9.0042062384000001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E-4E0B-A95C-8197A9226DC8}"/>
            </c:ext>
          </c:extLst>
        </c:ser>
        <c:ser>
          <c:idx val="2"/>
          <c:order val="1"/>
          <c:tx>
            <c:strRef>
              <c:f>'28'!$B$27</c:f>
              <c:strCache>
                <c:ptCount val="1"/>
                <c:pt idx="0">
                  <c:v>LNG imports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'28'!$C$27:$G$27</c:f>
              <c:numCache>
                <c:formatCode>0.0</c:formatCode>
                <c:ptCount val="5"/>
                <c:pt idx="0">
                  <c:v>6.9226246574999997E-2</c:v>
                </c:pt>
                <c:pt idx="1">
                  <c:v>4.1751427397000003E-2</c:v>
                </c:pt>
                <c:pt idx="2">
                  <c:v>4.5028751366E-2</c:v>
                </c:pt>
                <c:pt idx="3">
                  <c:v>2.6930974023000001E-2</c:v>
                </c:pt>
                <c:pt idx="4">
                  <c:v>5.9178082191999999E-2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E-4E0B-A95C-8197A9226DC8}"/>
            </c:ext>
          </c:extLst>
        </c:ser>
        <c:ser>
          <c:idx val="3"/>
          <c:order val="2"/>
          <c:tx>
            <c:strRef>
              <c:f>'28'!$B$28</c:f>
              <c:strCache>
                <c:ptCount val="1"/>
                <c:pt idx="0">
                  <c:v>pipeline exports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'28'!$C$25:$G$25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'28'!$C$28:$G$28</c:f>
              <c:numCache>
                <c:formatCode>0.0</c:formatCode>
                <c:ptCount val="5"/>
                <c:pt idx="0">
                  <c:v>-8.3309282054999994</c:v>
                </c:pt>
                <c:pt idx="1">
                  <c:v>-8.9495080740000006</c:v>
                </c:pt>
                <c:pt idx="2">
                  <c:v>-9.1253412185999991</c:v>
                </c:pt>
                <c:pt idx="3">
                  <c:v>-9.5076132548000007</c:v>
                </c:pt>
                <c:pt idx="4">
                  <c:v>-9.7812595944999998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E-4E0B-A95C-8197A9226DC8}"/>
            </c:ext>
          </c:extLst>
        </c:ser>
        <c:ser>
          <c:idx val="4"/>
          <c:order val="3"/>
          <c:tx>
            <c:strRef>
              <c:f>'28'!$B$29</c:f>
              <c:strCache>
                <c:ptCount val="1"/>
                <c:pt idx="0">
                  <c:v>LNG exports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'28'!$C$29:$G$29</c:f>
              <c:numCache>
                <c:formatCode>0.0</c:formatCode>
                <c:ptCount val="5"/>
                <c:pt idx="0">
                  <c:v>-10.590803704000001</c:v>
                </c:pt>
                <c:pt idx="1">
                  <c:v>-11.898703215999999</c:v>
                </c:pt>
                <c:pt idx="2">
                  <c:v>-11.932158265</c:v>
                </c:pt>
                <c:pt idx="3">
                  <c:v>-14.863937666</c:v>
                </c:pt>
                <c:pt idx="4">
                  <c:v>-16.331561644000001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7E-4E0B-A95C-8197A922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05120"/>
        <c:axId val="-975130688"/>
      </c:barChart>
      <c:lineChart>
        <c:grouping val="standard"/>
        <c:varyColors val="0"/>
        <c:ser>
          <c:idx val="0"/>
          <c:order val="4"/>
          <c:tx>
            <c:strRef>
              <c:f>'28'!$B$30</c:f>
              <c:strCache>
                <c:ptCount val="1"/>
                <c:pt idx="0">
                  <c:v>net trade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3810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1462776590012339E-2"/>
                  <c:y val="0.184878494397645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547374458987316E-2"/>
                      <c:h val="9.99796278031980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47E-4E0B-A95C-8197A9226DC8}"/>
                </c:ext>
              </c:extLst>
            </c:dLbl>
            <c:dLbl>
              <c:idx val="1"/>
              <c:layout>
                <c:manualLayout>
                  <c:x val="-4.2525160348333944E-2"/>
                  <c:y val="0.182515319568626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935982339955843E-2"/>
                      <c:h val="9.17660754418017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47E-4E0B-A95C-8197A9226DC8}"/>
                </c:ext>
              </c:extLst>
            </c:dLbl>
            <c:dLbl>
              <c:idx val="2"/>
              <c:layout>
                <c:manualLayout>
                  <c:x val="-3.5998505153743199E-2"/>
                  <c:y val="0.19744312761726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7E-4E0B-A95C-8197A9226DC8}"/>
                </c:ext>
              </c:extLst>
            </c:dLbl>
            <c:dLbl>
              <c:idx val="3"/>
              <c:layout>
                <c:manualLayout>
                  <c:x val="-3.8206010672507076E-2"/>
                  <c:y val="0.189229575255865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7E-4E0B-A95C-8197A9226DC8}"/>
                </c:ext>
              </c:extLst>
            </c:dLbl>
            <c:dLbl>
              <c:idx val="4"/>
              <c:layout>
                <c:manualLayout>
                  <c:x val="-4.0520762719229712E-2"/>
                  <c:y val="0.168972497534317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7E-4E0B-A95C-8197A9226D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'28'!$C$30:$G$30</c:f>
              <c:numCache>
                <c:formatCode>0.0</c:formatCode>
                <c:ptCount val="5"/>
                <c:pt idx="0">
                  <c:v>-10.637441764324999</c:v>
                </c:pt>
                <c:pt idx="1">
                  <c:v>-12.827425037903</c:v>
                </c:pt>
                <c:pt idx="2">
                  <c:v>-12.466756303233998</c:v>
                </c:pt>
                <c:pt idx="3">
                  <c:v>-15.765754037177002</c:v>
                </c:pt>
                <c:pt idx="4">
                  <c:v>-17.049436917908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7E-4E0B-A95C-8197A922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05120"/>
        <c:axId val="-975130688"/>
      </c:lineChart>
      <c:scatterChart>
        <c:scatterStyle val="lineMarker"/>
        <c:varyColors val="0"/>
        <c:ser>
          <c:idx val="5"/>
          <c:order val="5"/>
          <c:tx>
            <c:strRef>
              <c:f>'28'!$C$42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7E-4E0B-A95C-8197A9226DC8}"/>
              </c:ext>
            </c:extLst>
          </c:dPt>
          <c:xVal>
            <c:numRef>
              <c:f>'28'!$B$43:$B$44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'28'!$C$43:$C$44</c:f>
              <c:numCache>
                <c:formatCode>0.00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47E-4E0B-A95C-8197A922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22528"/>
        <c:axId val="-975123616"/>
      </c:scatterChart>
      <c:dateAx>
        <c:axId val="-97510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30688"/>
        <c:crosses val="autoZero"/>
        <c:auto val="0"/>
        <c:lblOffset val="100"/>
        <c:baseTimeUnit val="days"/>
      </c:dateAx>
      <c:valAx>
        <c:axId val="-97513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05120"/>
        <c:crosses val="autoZero"/>
        <c:crossBetween val="between"/>
      </c:valAx>
      <c:valAx>
        <c:axId val="-975123616"/>
        <c:scaling>
          <c:orientation val="minMax"/>
          <c:max val="0.60000000000000009"/>
          <c:min val="-1.2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75122528"/>
        <c:crosses val="max"/>
        <c:crossBetween val="midCat"/>
      </c:valAx>
      <c:valAx>
        <c:axId val="-9751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2361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4242061248368"/>
          <c:y val="0.17255905511811023"/>
          <c:w val="0.822217181686831"/>
          <c:h val="0.65600549931258589"/>
        </c:manualLayout>
      </c:layout>
      <c:barChart>
        <c:barDir val="col"/>
        <c:grouping val="clustered"/>
        <c:varyColors val="0"/>
        <c:ser>
          <c:idx val="0"/>
          <c:order val="0"/>
          <c:tx>
            <c:v>Growth</c:v>
          </c:tx>
          <c:spPr>
            <a:solidFill>
              <a:schemeClr val="accent3"/>
            </a:solidFill>
          </c:spPr>
          <c:invertIfNegative val="0"/>
          <c:dLbls>
            <c:dLbl>
              <c:idx val="4"/>
              <c:layout>
                <c:manualLayout>
                  <c:x val="1.3569274887866504E-2"/>
                  <c:y val="1.6145307769929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5E-4757-BE44-2CA70053A424}"/>
                </c:ext>
              </c:extLst>
            </c:dLbl>
            <c:dLbl>
              <c:idx val="5"/>
              <c:layout>
                <c:manualLayout>
                  <c:x val="9.046183258577669E-3"/>
                  <c:y val="1.2108980827447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B2-4E00-83E4-29F876E9E263}"/>
                </c:ext>
              </c:extLst>
            </c:dLbl>
            <c:dLbl>
              <c:idx val="6"/>
              <c:layout>
                <c:manualLayout>
                  <c:x val="1.3569274887866504E-2"/>
                  <c:y val="1.6145307769929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2-4E00-83E4-29F876E9E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'29'!$F$29:$F$36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'29'!$H$29:$H$36</c:f>
              <c:numCache>
                <c:formatCode>0.0%</c:formatCode>
                <c:ptCount val="8"/>
                <c:pt idx="0">
                  <c:v>1.1272824447635443E-2</c:v>
                </c:pt>
                <c:pt idx="1">
                  <c:v>1.0865665022948612E-2</c:v>
                </c:pt>
                <c:pt idx="2">
                  <c:v>3.8170785453724765E-2</c:v>
                </c:pt>
                <c:pt idx="3">
                  <c:v>0.1010974894222525</c:v>
                </c:pt>
                <c:pt idx="4">
                  <c:v>6.383090675497205E-2</c:v>
                </c:pt>
                <c:pt idx="5">
                  <c:v>2.9963574191072206E-2</c:v>
                </c:pt>
                <c:pt idx="6">
                  <c:v>4.7135750432933499E-2</c:v>
                </c:pt>
                <c:pt idx="7">
                  <c:v>4.047710071957078E-2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2-4E00-83E4-29F876E9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975130144"/>
        <c:axId val="-975104576"/>
      </c:barChart>
      <c:scatterChart>
        <c:scatterStyle val="lineMarker"/>
        <c:varyColors val="0"/>
        <c:ser>
          <c:idx val="1"/>
          <c:order val="1"/>
          <c:tx>
            <c:strRef>
              <c:f>'29'!$B$126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'29'!$A$127:$A$128</c:f>
              <c:numCache>
                <c:formatCode>General</c:formatCode>
                <c:ptCount val="2"/>
                <c:pt idx="0">
                  <c:v>6.5</c:v>
                </c:pt>
                <c:pt idx="1">
                  <c:v>6.5</c:v>
                </c:pt>
              </c:numCache>
            </c:numRef>
          </c:xVal>
          <c:yVal>
            <c:numRef>
              <c:f>'29'!$B$127:$B$128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B2-4E00-83E4-29F876E9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7296"/>
        <c:axId val="-975120352"/>
      </c:scatterChart>
      <c:catAx>
        <c:axId val="-9751301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4576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-975104576"/>
        <c:scaling>
          <c:orientation val="minMax"/>
          <c:min val="-2.0000000000000004E-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30144"/>
        <c:crosses val="autoZero"/>
        <c:crossBetween val="between"/>
        <c:majorUnit val="1.0000000000000002E-2"/>
      </c:valAx>
      <c:valAx>
        <c:axId val="-975120352"/>
        <c:scaling>
          <c:orientation val="minMax"/>
          <c:max val="4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975107296"/>
        <c:crosses val="max"/>
        <c:crossBetween val="midCat"/>
        <c:majorUnit val="1"/>
      </c:valAx>
      <c:valAx>
        <c:axId val="-97510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20352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U.S. monthly nominal residential electricity price</a:t>
            </a:r>
          </a:p>
          <a:p>
            <a:pPr algn="l">
              <a:defRPr/>
            </a:pPr>
            <a:r>
              <a:rPr lang="en-US" sz="1000" b="0"/>
              <a:t>cents per kilowatthour</a:t>
            </a:r>
          </a:p>
        </c:rich>
      </c:tx>
      <c:layout>
        <c:manualLayout>
          <c:xMode val="edge"/>
          <c:yMode val="edge"/>
          <c:x val="1.8833234422620616E-2"/>
          <c:y val="1.1711704553580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60564210683696"/>
          <c:y val="0.17988320077548328"/>
          <c:w val="0.81269625666148659"/>
          <c:h val="0.65176986580007468"/>
        </c:manualLayout>
      </c:layout>
      <c:lineChart>
        <c:grouping val="standard"/>
        <c:varyColors val="0"/>
        <c:ser>
          <c:idx val="0"/>
          <c:order val="0"/>
          <c:tx>
            <c:v>history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'29'!$A$28:$A$123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'29'!$B$28:$B$123</c:f>
              <c:numCache>
                <c:formatCode>#,##0.00</c:formatCode>
                <c:ptCount val="96"/>
                <c:pt idx="0">
                  <c:v>12.47</c:v>
                </c:pt>
                <c:pt idx="1">
                  <c:v>12.72</c:v>
                </c:pt>
                <c:pt idx="2">
                  <c:v>12.84</c:v>
                </c:pt>
                <c:pt idx="3">
                  <c:v>13.25</c:v>
                </c:pt>
                <c:pt idx="4">
                  <c:v>13.31</c:v>
                </c:pt>
                <c:pt idx="5">
                  <c:v>13.32</c:v>
                </c:pt>
                <c:pt idx="6">
                  <c:v>13.26</c:v>
                </c:pt>
                <c:pt idx="7">
                  <c:v>13.3</c:v>
                </c:pt>
                <c:pt idx="8">
                  <c:v>13.16</c:v>
                </c:pt>
                <c:pt idx="9">
                  <c:v>12.81</c:v>
                </c:pt>
                <c:pt idx="10">
                  <c:v>13.03</c:v>
                </c:pt>
                <c:pt idx="11">
                  <c:v>12.68</c:v>
                </c:pt>
                <c:pt idx="12">
                  <c:v>12.76</c:v>
                </c:pt>
                <c:pt idx="13">
                  <c:v>12.82</c:v>
                </c:pt>
                <c:pt idx="14">
                  <c:v>13.04</c:v>
                </c:pt>
                <c:pt idx="15">
                  <c:v>13.24</c:v>
                </c:pt>
                <c:pt idx="16">
                  <c:v>13.1</c:v>
                </c:pt>
                <c:pt idx="17">
                  <c:v>13.22</c:v>
                </c:pt>
                <c:pt idx="18">
                  <c:v>13.21</c:v>
                </c:pt>
                <c:pt idx="19">
                  <c:v>13.26</c:v>
                </c:pt>
                <c:pt idx="20">
                  <c:v>13.49</c:v>
                </c:pt>
                <c:pt idx="21">
                  <c:v>13.66</c:v>
                </c:pt>
                <c:pt idx="22">
                  <c:v>13.31</c:v>
                </c:pt>
                <c:pt idx="23">
                  <c:v>12.78</c:v>
                </c:pt>
                <c:pt idx="24">
                  <c:v>12.62</c:v>
                </c:pt>
                <c:pt idx="25">
                  <c:v>13.01</c:v>
                </c:pt>
                <c:pt idx="26">
                  <c:v>13.24</c:v>
                </c:pt>
                <c:pt idx="27">
                  <c:v>13.73</c:v>
                </c:pt>
                <c:pt idx="28">
                  <c:v>13.86</c:v>
                </c:pt>
                <c:pt idx="29">
                  <c:v>13.83</c:v>
                </c:pt>
                <c:pt idx="30">
                  <c:v>13.83</c:v>
                </c:pt>
                <c:pt idx="31">
                  <c:v>13.92</c:v>
                </c:pt>
                <c:pt idx="32">
                  <c:v>14.14</c:v>
                </c:pt>
                <c:pt idx="33">
                  <c:v>14.06</c:v>
                </c:pt>
                <c:pt idx="34">
                  <c:v>14.07</c:v>
                </c:pt>
                <c:pt idx="35">
                  <c:v>13.72</c:v>
                </c:pt>
                <c:pt idx="36">
                  <c:v>13.64</c:v>
                </c:pt>
                <c:pt idx="37">
                  <c:v>13.76</c:v>
                </c:pt>
                <c:pt idx="38">
                  <c:v>14.41</c:v>
                </c:pt>
                <c:pt idx="39">
                  <c:v>14.57</c:v>
                </c:pt>
                <c:pt idx="40">
                  <c:v>14.89</c:v>
                </c:pt>
                <c:pt idx="41">
                  <c:v>15.3</c:v>
                </c:pt>
                <c:pt idx="42">
                  <c:v>15.31</c:v>
                </c:pt>
                <c:pt idx="43">
                  <c:v>15.82</c:v>
                </c:pt>
                <c:pt idx="44">
                  <c:v>16.190000000000001</c:v>
                </c:pt>
                <c:pt idx="45">
                  <c:v>15.99</c:v>
                </c:pt>
                <c:pt idx="46">
                  <c:v>15.55</c:v>
                </c:pt>
                <c:pt idx="47">
                  <c:v>14.94</c:v>
                </c:pt>
                <c:pt idx="48">
                  <c:v>15.47</c:v>
                </c:pt>
                <c:pt idx="49">
                  <c:v>15.98</c:v>
                </c:pt>
                <c:pt idx="50">
                  <c:v>16.04</c:v>
                </c:pt>
                <c:pt idx="51">
                  <c:v>16.100000000000001</c:v>
                </c:pt>
                <c:pt idx="52">
                  <c:v>16.14</c:v>
                </c:pt>
                <c:pt idx="53">
                  <c:v>16.09</c:v>
                </c:pt>
                <c:pt idx="54">
                  <c:v>15.86</c:v>
                </c:pt>
                <c:pt idx="55">
                  <c:v>15.91</c:v>
                </c:pt>
                <c:pt idx="56">
                  <c:v>16.27</c:v>
                </c:pt>
                <c:pt idx="57">
                  <c:v>16.48</c:v>
                </c:pt>
                <c:pt idx="58">
                  <c:v>16.190000000000001</c:v>
                </c:pt>
                <c:pt idx="59">
                  <c:v>15.69</c:v>
                </c:pt>
                <c:pt idx="60">
                  <c:v>15.41</c:v>
                </c:pt>
                <c:pt idx="61">
                  <c:v>16.100000000000001</c:v>
                </c:pt>
                <c:pt idx="62">
                  <c:v>16.670000000000002</c:v>
                </c:pt>
                <c:pt idx="63">
                  <c:v>16.86</c:v>
                </c:pt>
                <c:pt idx="64">
                  <c:v>16.399999999999999</c:v>
                </c:pt>
                <c:pt idx="65">
                  <c:v>16.38</c:v>
                </c:pt>
                <c:pt idx="66">
                  <c:v>16.62</c:v>
                </c:pt>
                <c:pt idx="67">
                  <c:v>16.600000000000001</c:v>
                </c:pt>
                <c:pt idx="68">
                  <c:v>16.82</c:v>
                </c:pt>
                <c:pt idx="69">
                  <c:v>17.09</c:v>
                </c:pt>
                <c:pt idx="70">
                  <c:v>16.850000000000001</c:v>
                </c:pt>
                <c:pt idx="71">
                  <c:v>16.27</c:v>
                </c:pt>
                <c:pt idx="72">
                  <c:v>15.94</c:v>
                </c:pt>
                <c:pt idx="73">
                  <c:v>16.440000000000001</c:v>
                </c:pt>
                <c:pt idx="74">
                  <c:v>17.100000000000001</c:v>
                </c:pt>
                <c:pt idx="75">
                  <c:v>17.55</c:v>
                </c:pt>
                <c:pt idx="76">
                  <c:v>17.37</c:v>
                </c:pt>
                <c:pt idx="77">
                  <c:v>17.47</c:v>
                </c:pt>
                <c:pt idx="78">
                  <c:v>17.47</c:v>
                </c:pt>
                <c:pt idx="79">
                  <c:v>17.62</c:v>
                </c:pt>
                <c:pt idx="80">
                  <c:v>17.965140000000002</c:v>
                </c:pt>
                <c:pt idx="81">
                  <c:v>17.889320000000001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A-4078-9BAA-C4DBEFEA3C85}"/>
            </c:ext>
          </c:extLst>
        </c:ser>
        <c:ser>
          <c:idx val="1"/>
          <c:order val="1"/>
          <c:tx>
            <c:v>forecast</c:v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'29'!$A$28:$A$123</c:f>
              <c:numCache>
                <c:formatCode>mmm\ yyyy</c:formatCode>
                <c:ptCount val="9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</c:numCache>
            </c:numRef>
          </c:cat>
          <c:val>
            <c:numRef>
              <c:f>'29'!$C$28:$C$123</c:f>
              <c:numCache>
                <c:formatCode>#,##0.00</c:formatCode>
                <c:ptCount val="9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17.889320000000001</c:v>
                </c:pt>
                <c:pt idx="82">
                  <c:v>17.627849999999999</c:v>
                </c:pt>
                <c:pt idx="83">
                  <c:v>17.001750000000001</c:v>
                </c:pt>
                <c:pt idx="84">
                  <c:v>16.95054</c:v>
                </c:pt>
                <c:pt idx="85">
                  <c:v>17.344660000000001</c:v>
                </c:pt>
                <c:pt idx="86">
                  <c:v>17.711510000000001</c:v>
                </c:pt>
                <c:pt idx="87">
                  <c:v>18.286210000000001</c:v>
                </c:pt>
                <c:pt idx="88">
                  <c:v>18.033909999999999</c:v>
                </c:pt>
                <c:pt idx="89">
                  <c:v>18.145250000000001</c:v>
                </c:pt>
                <c:pt idx="90">
                  <c:v>18.128530000000001</c:v>
                </c:pt>
                <c:pt idx="91">
                  <c:v>18.158090000000001</c:v>
                </c:pt>
                <c:pt idx="92">
                  <c:v>18.4923</c:v>
                </c:pt>
                <c:pt idx="93">
                  <c:v>18.459219999999998</c:v>
                </c:pt>
                <c:pt idx="94">
                  <c:v>18.260059999999999</c:v>
                </c:pt>
                <c:pt idx="95">
                  <c:v>17.585419999999999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A-4078-9BAA-C4DBEFEA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1984"/>
        <c:axId val="-975133408"/>
      </c:lineChart>
      <c:catAx>
        <c:axId val="-9751219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3340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-9751334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 baseline="0"/>
            </a:pPr>
            <a:endParaRPr lang="en-US"/>
          </a:p>
        </c:txPr>
        <c:crossAx val="-975121984"/>
        <c:crosses val="autoZero"/>
        <c:crossBetween val="midCat"/>
        <c:majorUnit val="1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614975339414038"/>
          <c:y val="0.57079678511688625"/>
          <c:w val="0.43855767709764926"/>
          <c:h val="0.1210548681414823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065050915192"/>
          <c:y val="0.14755395322582798"/>
          <c:w val="0.7586813520937028"/>
          <c:h val="0.69395382268026051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'30'!$H$26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 w="9525">
              <a:solidFill>
                <a:srgbClr val="002060"/>
              </a:solidFill>
            </a:ln>
          </c:spPr>
          <c:invertIfNegative val="0"/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'30'!$H$33:$H$39</c:f>
              <c:numCache>
                <c:formatCode>#,##0.000</c:formatCode>
                <c:ptCount val="7"/>
                <c:pt idx="0">
                  <c:v>2.7249452480000002E-2</c:v>
                </c:pt>
                <c:pt idx="1">
                  <c:v>2.8854774343E-2</c:v>
                </c:pt>
                <c:pt idx="2">
                  <c:v>3.0008978198E-2</c:v>
                </c:pt>
                <c:pt idx="3">
                  <c:v>2.3429953875999998E-2</c:v>
                </c:pt>
                <c:pt idx="4">
                  <c:v>2.1691566096000002E-2</c:v>
                </c:pt>
                <c:pt idx="5">
                  <c:v>2.5115601109000001E-2</c:v>
                </c:pt>
                <c:pt idx="6">
                  <c:v>2.2103246300000001E-2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9C89-4066-AF26-2E7DA86B4043}"/>
            </c:ext>
          </c:extLst>
        </c:ser>
        <c:ser>
          <c:idx val="2"/>
          <c:order val="1"/>
          <c:tx>
            <c:strRef>
              <c:f>'30'!$D$27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6E9C3FE-C81A-4B9A-9AFE-5DA182418B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144643E-9A99-4B03-AB24-A0E255DE9F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552F95C-3F4C-4262-B912-DF6B13A652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'30'!$D$33:$D$39</c:f>
              <c:numCache>
                <c:formatCode>#,##0.000</c:formatCode>
                <c:ptCount val="7"/>
                <c:pt idx="0">
                  <c:v>0.78987886299999999</c:v>
                </c:pt>
                <c:pt idx="1">
                  <c:v>0.77964459499999994</c:v>
                </c:pt>
                <c:pt idx="2">
                  <c:v>0.77153717648999998</c:v>
                </c:pt>
                <c:pt idx="3">
                  <c:v>0.77487316899999992</c:v>
                </c:pt>
                <c:pt idx="4">
                  <c:v>0.78186531000000004</c:v>
                </c:pt>
                <c:pt idx="5">
                  <c:v>0.78046101499999998</c:v>
                </c:pt>
                <c:pt idx="6">
                  <c:v>0.80076375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'30'!$D$42:$D$48</c15:f>
                <c15:dlblRangeCache>
                  <c:ptCount val="7"/>
                  <c:pt idx="0">
                    <c:v>20%</c:v>
                  </c:pt>
                  <c:pt idx="1">
                    <c:v>20%</c:v>
                  </c:pt>
                  <c:pt idx="2">
                    <c:v>19%</c:v>
                  </c:pt>
                  <c:pt idx="3">
                    <c:v>19%</c:v>
                  </c:pt>
                  <c:pt idx="4">
                    <c:v>19%</c:v>
                  </c:pt>
                  <c:pt idx="5">
                    <c:v>18%</c:v>
                  </c:pt>
                  <c:pt idx="6">
                    <c:v>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A-9C89-4066-AF26-2E7DA86B4043}"/>
            </c:ext>
          </c:extLst>
        </c:ser>
        <c:ser>
          <c:idx val="3"/>
          <c:order val="2"/>
          <c:tx>
            <c:strRef>
              <c:f>'30'!$E$26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37C59D-0C33-4CBD-88B4-2B41EE8559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E012D12-CB39-418E-A746-4E0E87AF51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DF909E0-9B69-4E3F-BDDE-7ACD7786D0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'30'!$E$33:$E$39</c:f>
              <c:numCache>
                <c:formatCode>#,##0.000</c:formatCode>
                <c:ptCount val="7"/>
                <c:pt idx="0">
                  <c:v>0.28405931514000005</c:v>
                </c:pt>
                <c:pt idx="1">
                  <c:v>0.25039097713000003</c:v>
                </c:pt>
                <c:pt idx="2">
                  <c:v>0.25362650325999997</c:v>
                </c:pt>
                <c:pt idx="3">
                  <c:v>0.24386542413999998</c:v>
                </c:pt>
                <c:pt idx="4">
                  <c:v>0.24177497326</c:v>
                </c:pt>
                <c:pt idx="5">
                  <c:v>0.24293885908999999</c:v>
                </c:pt>
                <c:pt idx="6">
                  <c:v>0.26061579999999995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'30'!$E$42:$E$48</c15:f>
                <c15:dlblRangeCache>
                  <c:ptCount val="7"/>
                  <c:pt idx="0">
                    <c:v>7%</c:v>
                  </c:pt>
                  <c:pt idx="1">
                    <c:v>6%</c:v>
                  </c:pt>
                  <c:pt idx="2">
                    <c:v>6%</c:v>
                  </c:pt>
                  <c:pt idx="3">
                    <c:v>6%</c:v>
                  </c:pt>
                  <c:pt idx="4">
                    <c:v>6%</c:v>
                  </c:pt>
                  <c:pt idx="5">
                    <c:v>6%</c:v>
                  </c:pt>
                  <c:pt idx="6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B-9C89-4066-AF26-2E7DA86B4043}"/>
            </c:ext>
          </c:extLst>
        </c:ser>
        <c:ser>
          <c:idx val="4"/>
          <c:order val="3"/>
          <c:tx>
            <c:strRef>
              <c:f>'30'!$F$27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537C3A3-C454-427C-BD31-3B1916EC7D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DE538F4-5044-4F6F-B0C9-D4CAA74543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F86EDD1-9CF8-4993-8640-88C475C516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'30'!$F$33:$F$39</c:f>
              <c:numCache>
                <c:formatCode>#,##0.000</c:formatCode>
                <c:ptCount val="7"/>
                <c:pt idx="0">
                  <c:v>8.8511447906000004E-2</c:v>
                </c:pt>
                <c:pt idx="1">
                  <c:v>0.11452330057</c:v>
                </c:pt>
                <c:pt idx="2">
                  <c:v>0.14284688410999999</c:v>
                </c:pt>
                <c:pt idx="3">
                  <c:v>0.16458970137000001</c:v>
                </c:pt>
                <c:pt idx="4">
                  <c:v>0.21872234681</c:v>
                </c:pt>
                <c:pt idx="5">
                  <c:v>0.29015132775000002</c:v>
                </c:pt>
                <c:pt idx="6">
                  <c:v>0.34486440000000002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'30'!$F$42:$F$48</c15:f>
                <c15:dlblRangeCache>
                  <c:ptCount val="7"/>
                  <c:pt idx="0">
                    <c:v>2%</c:v>
                  </c:pt>
                  <c:pt idx="1">
                    <c:v>3%</c:v>
                  </c:pt>
                  <c:pt idx="2">
                    <c:v>4%</c:v>
                  </c:pt>
                  <c:pt idx="3">
                    <c:v>4%</c:v>
                  </c:pt>
                  <c:pt idx="4">
                    <c:v>5%</c:v>
                  </c:pt>
                  <c:pt idx="5">
                    <c:v>7%</c:v>
                  </c:pt>
                  <c:pt idx="6">
                    <c:v>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C-9C89-4066-AF26-2E7DA86B4043}"/>
            </c:ext>
          </c:extLst>
        </c:ser>
        <c:ser>
          <c:idx val="5"/>
          <c:order val="4"/>
          <c:tx>
            <c:strRef>
              <c:f>'30'!$G$27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6E49662-839B-4DE2-9823-423AE13BA2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7C51136-F6E8-4F1D-8654-A92EA9150F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4248CF9-DBDC-441D-9496-055FA68AC1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'30'!$G$33:$G$39</c:f>
              <c:numCache>
                <c:formatCode>#,##0.000</c:formatCode>
                <c:ptCount val="7"/>
                <c:pt idx="0">
                  <c:v>0.33715292219999998</c:v>
                </c:pt>
                <c:pt idx="1">
                  <c:v>0.37791732656999999</c:v>
                </c:pt>
                <c:pt idx="2">
                  <c:v>0.43399424068000003</c:v>
                </c:pt>
                <c:pt idx="3">
                  <c:v>0.42089955724</c:v>
                </c:pt>
                <c:pt idx="4">
                  <c:v>0.45167176117999996</c:v>
                </c:pt>
                <c:pt idx="5">
                  <c:v>0.46134160191000001</c:v>
                </c:pt>
                <c:pt idx="6">
                  <c:v>0.48427480000000001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'30'!$G$42:$G$48</c15:f>
                <c15:dlblRangeCache>
                  <c:ptCount val="7"/>
                  <c:pt idx="0">
                    <c:v>9%</c:v>
                  </c:pt>
                  <c:pt idx="1">
                    <c:v>10%</c:v>
                  </c:pt>
                  <c:pt idx="2">
                    <c:v>11%</c:v>
                  </c:pt>
                  <c:pt idx="3">
                    <c:v>10%</c:v>
                  </c:pt>
                  <c:pt idx="4">
                    <c:v>11%</c:v>
                  </c:pt>
                  <c:pt idx="5">
                    <c:v>11%</c:v>
                  </c:pt>
                  <c:pt idx="6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D-9C89-4066-AF26-2E7DA86B4043}"/>
            </c:ext>
          </c:extLst>
        </c:ser>
        <c:ser>
          <c:idx val="1"/>
          <c:order val="5"/>
          <c:tx>
            <c:strRef>
              <c:f>'30'!$C$27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F55EC1D-D8B3-4A87-927E-BB33DAA310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DA98A5E-F1C0-4558-934F-31069878E5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5D81381-0C60-45E8-88FA-2008BCD36C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'30'!$C$33:$C$39</c:f>
              <c:numCache>
                <c:formatCode>#,##0.000</c:formatCode>
                <c:ptCount val="7"/>
                <c:pt idx="0">
                  <c:v>0.76770158556000001</c:v>
                </c:pt>
                <c:pt idx="1">
                  <c:v>0.89243998186999995</c:v>
                </c:pt>
                <c:pt idx="2">
                  <c:v>0.82609651799999995</c:v>
                </c:pt>
                <c:pt idx="3">
                  <c:v>0.67056856603999992</c:v>
                </c:pt>
                <c:pt idx="4">
                  <c:v>0.64767626054000005</c:v>
                </c:pt>
                <c:pt idx="5">
                  <c:v>0.71997257674000004</c:v>
                </c:pt>
                <c:pt idx="6">
                  <c:v>0.68590509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'30'!$C$42:$C$48</c15:f>
                <c15:dlblRangeCache>
                  <c:ptCount val="7"/>
                  <c:pt idx="0">
                    <c:v>20%</c:v>
                  </c:pt>
                  <c:pt idx="1">
                    <c:v>23%</c:v>
                  </c:pt>
                  <c:pt idx="2">
                    <c:v>20%</c:v>
                  </c:pt>
                  <c:pt idx="3">
                    <c:v>17%</c:v>
                  </c:pt>
                  <c:pt idx="4">
                    <c:v>16%</c:v>
                  </c:pt>
                  <c:pt idx="5">
                    <c:v>17%</c:v>
                  </c:pt>
                  <c:pt idx="6">
                    <c:v>16%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9-9C89-4066-AF26-2E7DA86B4043}"/>
            </c:ext>
          </c:extLst>
        </c:ser>
        <c:ser>
          <c:idx val="0"/>
          <c:order val="6"/>
          <c:tx>
            <c:strRef>
              <c:f>'30'!$B$26</c:f>
              <c:strCache>
                <c:ptCount val="1"/>
                <c:pt idx="0">
                  <c:v>Natural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50-44B0-BF7E-80558BF960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50-44B0-BF7E-80558BF960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50-44B0-BF7E-80558BF960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50-44B0-BF7E-80558BF96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9D4815D-53A7-4CE9-A783-AA86F6EE00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D50-44B0-BF7E-80558BF960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6DA5BFC-4D8F-4E8E-8228-F915523A6E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D50-44B0-BF7E-80558BF960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1D5B646-F12C-44CA-8A71-023B9F80E5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D50-44B0-BF7E-80558BF96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'30'!$B$33:$B$39</c:f>
              <c:numCache>
                <c:formatCode>#,##0.000</c:formatCode>
                <c:ptCount val="7"/>
                <c:pt idx="0">
                  <c:v>1.5222990802</c:v>
                </c:pt>
                <c:pt idx="1">
                  <c:v>1.4766033879</c:v>
                </c:pt>
                <c:pt idx="2">
                  <c:v>1.582686971</c:v>
                </c:pt>
                <c:pt idx="3">
                  <c:v>1.6998553446</c:v>
                </c:pt>
                <c:pt idx="4">
                  <c:v>1.7659740927000001</c:v>
                </c:pt>
                <c:pt idx="5">
                  <c:v>1.7085964039000001</c:v>
                </c:pt>
                <c:pt idx="6">
                  <c:v>1.7602986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'30'!$B$42:$B$48</c15:f>
                <c15:dlblRangeCache>
                  <c:ptCount val="7"/>
                  <c:pt idx="0">
                    <c:v>40%</c:v>
                  </c:pt>
                  <c:pt idx="1">
                    <c:v>37%</c:v>
                  </c:pt>
                  <c:pt idx="2">
                    <c:v>39%</c:v>
                  </c:pt>
                  <c:pt idx="3">
                    <c:v>42%</c:v>
                  </c:pt>
                  <c:pt idx="4">
                    <c:v>42%</c:v>
                  </c:pt>
                  <c:pt idx="5">
                    <c:v>40%</c:v>
                  </c:pt>
                  <c:pt idx="6">
                    <c:v>40%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2-9C89-4066-AF26-2E7DA86B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975118176"/>
        <c:axId val="-975116000"/>
      </c:barChart>
      <c:catAx>
        <c:axId val="-9751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6000"/>
        <c:crosses val="autoZero"/>
        <c:auto val="0"/>
        <c:lblAlgn val="ctr"/>
        <c:lblOffset val="100"/>
        <c:tickLblSkip val="2"/>
        <c:noMultiLvlLbl val="0"/>
      </c:catAx>
      <c:valAx>
        <c:axId val="-975116000"/>
        <c:scaling>
          <c:orientation val="minMax"/>
          <c:max val="4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  <a:prstDash val="lgDash"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8176"/>
        <c:crossesAt val="6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4841336405613"/>
          <c:y val="0.15542764150002955"/>
          <c:w val="0.66478167894792795"/>
          <c:h val="0.67385704371435173"/>
        </c:manualLayout>
      </c:layout>
      <c:lineChart>
        <c:grouping val="standard"/>
        <c:varyColors val="0"/>
        <c:ser>
          <c:idx val="3"/>
          <c:order val="0"/>
          <c:tx>
            <c:strRef>
              <c:f>'30'!$Q$27</c:f>
              <c:strCache>
                <c:ptCount val="1"/>
                <c:pt idx="0">
                  <c:v>Nuclear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'30'!$Q$28:$Q$39</c15:sqref>
                  </c15:fullRef>
                </c:ext>
              </c:extLst>
              <c:f>'30'!$Q$33:$Q$39</c:f>
              <c:numCache>
                <c:formatCode>#,##0</c:formatCode>
                <c:ptCount val="7"/>
                <c:pt idx="0">
                  <c:v>96.500600000000006</c:v>
                </c:pt>
                <c:pt idx="1">
                  <c:v>95.546400000000006</c:v>
                </c:pt>
                <c:pt idx="2">
                  <c:v>94.658900000000003</c:v>
                </c:pt>
                <c:pt idx="3">
                  <c:v>95.712199999999996</c:v>
                </c:pt>
                <c:pt idx="4">
                  <c:v>98.391199999999998</c:v>
                </c:pt>
                <c:pt idx="5">
                  <c:v>97.633399999999995</c:v>
                </c:pt>
                <c:pt idx="6">
                  <c:v>97.633399999999995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8-48EC-96D8-70EE1F873C35}"/>
            </c:ext>
          </c:extLst>
        </c:ser>
        <c:ser>
          <c:idx val="1"/>
          <c:order val="1"/>
          <c:tx>
            <c:strRef>
              <c:f>'30'!$L$27</c:f>
              <c:strCache>
                <c:ptCount val="1"/>
                <c:pt idx="0">
                  <c:v>Coal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'30'!$L$28:$L$39</c15:sqref>
                  </c15:fullRef>
                </c:ext>
              </c:extLst>
              <c:f>'30'!$L$33:$L$39</c:f>
              <c:numCache>
                <c:formatCode>#,##0</c:formatCode>
                <c:ptCount val="7"/>
                <c:pt idx="0">
                  <c:v>213.9503</c:v>
                </c:pt>
                <c:pt idx="1">
                  <c:v>208.32599999999999</c:v>
                </c:pt>
                <c:pt idx="2">
                  <c:v>187.87209999999999</c:v>
                </c:pt>
                <c:pt idx="3">
                  <c:v>177.01849999999999</c:v>
                </c:pt>
                <c:pt idx="4">
                  <c:v>172.7764</c:v>
                </c:pt>
                <c:pt idx="5">
                  <c:v>165.05719999999999</c:v>
                </c:pt>
                <c:pt idx="6">
                  <c:v>161.60730000000001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8-48EC-96D8-70EE1F873C35}"/>
            </c:ext>
          </c:extLst>
        </c:ser>
        <c:ser>
          <c:idx val="0"/>
          <c:order val="2"/>
          <c:tx>
            <c:strRef>
              <c:f>'30'!$K$27</c:f>
              <c:strCache>
                <c:ptCount val="1"/>
                <c:pt idx="0">
                  <c:v>Natural gas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'30'!$K$28:$K$39</c15:sqref>
                  </c15:fullRef>
                </c:ext>
              </c:extLst>
              <c:f>'30'!$K$33:$K$39</c:f>
              <c:numCache>
                <c:formatCode>#,##0</c:formatCode>
                <c:ptCount val="7"/>
                <c:pt idx="0">
                  <c:v>468.15949999999998</c:v>
                </c:pt>
                <c:pt idx="1">
                  <c:v>473.4588</c:v>
                </c:pt>
                <c:pt idx="2">
                  <c:v>483.61470000000003</c:v>
                </c:pt>
                <c:pt idx="3">
                  <c:v>488.90089999999998</c:v>
                </c:pt>
                <c:pt idx="4">
                  <c:v>487.89449999999999</c:v>
                </c:pt>
                <c:pt idx="5">
                  <c:v>492.9348</c:v>
                </c:pt>
                <c:pt idx="6">
                  <c:v>494.77109999999999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8-48EC-96D8-70EE1F873C35}"/>
            </c:ext>
          </c:extLst>
        </c:ser>
        <c:ser>
          <c:idx val="4"/>
          <c:order val="3"/>
          <c:tx>
            <c:strRef>
              <c:f>'30'!$N$27</c:f>
              <c:strCache>
                <c:ptCount val="1"/>
                <c:pt idx="0">
                  <c:v>Solar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'30'!$N$28:$N$39</c15:sqref>
                  </c15:fullRef>
                </c:ext>
              </c:extLst>
              <c:f>'30'!$N$33:$N$39</c:f>
              <c:numCache>
                <c:formatCode>#,##0</c:formatCode>
                <c:ptCount val="7"/>
                <c:pt idx="0">
                  <c:v>47.585999999999999</c:v>
                </c:pt>
                <c:pt idx="1">
                  <c:v>61.0092</c:v>
                </c:pt>
                <c:pt idx="2">
                  <c:v>72.247799999999998</c:v>
                </c:pt>
                <c:pt idx="3">
                  <c:v>91.313699999999997</c:v>
                </c:pt>
                <c:pt idx="4">
                  <c:v>122.7161</c:v>
                </c:pt>
                <c:pt idx="5">
                  <c:v>148.86279999999999</c:v>
                </c:pt>
                <c:pt idx="6">
                  <c:v>181.7748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8-48EC-96D8-70EE1F873C35}"/>
            </c:ext>
          </c:extLst>
        </c:ser>
        <c:ser>
          <c:idx val="6"/>
          <c:order val="4"/>
          <c:tx>
            <c:strRef>
              <c:f>'30'!$U$27</c:f>
              <c:strCache>
                <c:ptCount val="1"/>
                <c:pt idx="0">
                  <c:v>Other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'30'!$U$28:$U$39</c15:sqref>
                  </c15:fullRef>
                </c:ext>
              </c:extLst>
              <c:f>'30'!$U$33:$U$39</c:f>
              <c:numCache>
                <c:formatCode>#,##0</c:formatCode>
                <c:ptCount val="7"/>
                <c:pt idx="0">
                  <c:v>37.354599999999998</c:v>
                </c:pt>
                <c:pt idx="1">
                  <c:v>40.719799999999992</c:v>
                </c:pt>
                <c:pt idx="2">
                  <c:v>46.721400000000003</c:v>
                </c:pt>
                <c:pt idx="3">
                  <c:v>52.258999999999986</c:v>
                </c:pt>
                <c:pt idx="4">
                  <c:v>62.228100000000012</c:v>
                </c:pt>
                <c:pt idx="5">
                  <c:v>80.023999999999987</c:v>
                </c:pt>
                <c:pt idx="6">
                  <c:v>99.466300000000004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78-48EC-96D8-70EE1F873C35}"/>
            </c:ext>
          </c:extLst>
        </c:ser>
        <c:ser>
          <c:idx val="2"/>
          <c:order val="6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'30'!$M$28:$M$39</c15:sqref>
                  </c15:fullRef>
                </c:ext>
              </c:extLst>
              <c:f>'30'!$M$33:$M$39</c:f>
              <c:numCache>
                <c:formatCode>#,##0</c:formatCode>
                <c:ptCount val="7"/>
                <c:pt idx="0">
                  <c:v>118.0311</c:v>
                </c:pt>
                <c:pt idx="1">
                  <c:v>132.62889999999999</c:v>
                </c:pt>
                <c:pt idx="2">
                  <c:v>141.27529999999999</c:v>
                </c:pt>
                <c:pt idx="3">
                  <c:v>147.3218</c:v>
                </c:pt>
                <c:pt idx="4">
                  <c:v>151.95089999999999</c:v>
                </c:pt>
                <c:pt idx="5">
                  <c:v>159.45910000000001</c:v>
                </c:pt>
                <c:pt idx="6">
                  <c:v>169.84800000000001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7E2-9435-1CBA132DA49E}"/>
            </c:ext>
          </c:extLst>
        </c:ser>
        <c:ser>
          <c:idx val="5"/>
          <c:order val="7"/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'30'!$A$28:$A$39</c15:sqref>
                  </c15:fullRef>
                </c:ext>
              </c:extLst>
              <c:f>'30'!$A$33:$A$39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'30'!$R$28:$R$39</c15:sqref>
                  </c15:fullRef>
                </c:ext>
              </c:extLst>
              <c:f>'30'!$R$33:$R$39</c:f>
              <c:numCache>
                <c:formatCode>#,##0</c:formatCode>
                <c:ptCount val="7"/>
                <c:pt idx="0">
                  <c:v>102.6521</c:v>
                </c:pt>
                <c:pt idx="1">
                  <c:v>102.61839999999999</c:v>
                </c:pt>
                <c:pt idx="2">
                  <c:v>102.8152</c:v>
                </c:pt>
                <c:pt idx="3">
                  <c:v>102.83850000000001</c:v>
                </c:pt>
                <c:pt idx="4">
                  <c:v>102.77119999999999</c:v>
                </c:pt>
                <c:pt idx="5">
                  <c:v>102.8591</c:v>
                </c:pt>
                <c:pt idx="6">
                  <c:v>102.9455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7E2-9435-1CBA132DA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1104"/>
        <c:axId val="-975108384"/>
        <c:extLst>
          <c:ext xmlns:c15="http://schemas.microsoft.com/office/drawing/2012/chart" uri="{02D57815-91ED-43cb-92C2-25804820EDAC}">
            <c15:filteredLineSeries>
              <c15:ser>
                <c:idx val="7"/>
                <c:order val="5"/>
                <c:tx>
                  <c:strRef>
                    <c:extLst>
                      <c:ext uri="{02D57815-91ED-43cb-92C2-25804820EDAC}">
                        <c15:formulaRef>
                          <c15:sqref>'30'!$B$50</c15:sqref>
                        </c15:formulaRef>
                      </c:ext>
                    </c:extLst>
                    <c:strCache>
                      <c:ptCount val="1"/>
                      <c:pt idx="0">
                        <c:v>Forecast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  <a:prstDash val="sysDash"/>
                  </a:ln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ullRef>
                          <c15:sqref>'30'!$B$51:$B$52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EC78-48EC-96D8-70EE1F873C35}"/>
                  </c:ext>
                </c:extLst>
              </c15:ser>
            </c15:filteredLineSeries>
          </c:ext>
        </c:extLst>
      </c:lineChart>
      <c:catAx>
        <c:axId val="-975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8384"/>
        <c:crosses val="autoZero"/>
        <c:auto val="0"/>
        <c:lblAlgn val="ctr"/>
        <c:lblOffset val="100"/>
        <c:tickLblSkip val="2"/>
        <c:noMultiLvlLbl val="0"/>
      </c:catAx>
      <c:valAx>
        <c:axId val="-975108384"/>
        <c:scaling>
          <c:orientation val="minMax"/>
          <c:max val="5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solidFill>
              <a:schemeClr val="bg1">
                <a:lumMod val="85000"/>
              </a:schemeClr>
            </a:solidFill>
            <a:prstDash val="lgDash"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1104"/>
        <c:crossesAt val="6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43715498535923"/>
          <c:y val="0.14405797779897361"/>
          <c:w val="0.81747965027601166"/>
          <c:h val="0.698253358014144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'31'!$B$26</c:f>
              <c:strCache>
                <c:ptCount val="1"/>
                <c:pt idx="0">
                  <c:v>residential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'31'!$I$26:$L$26</c:f>
              <c:numCache>
                <c:formatCode>0</c:formatCode>
                <c:ptCount val="4"/>
                <c:pt idx="0">
                  <c:v>-59.207978400000002</c:v>
                </c:pt>
                <c:pt idx="1">
                  <c:v>32.848401700000068</c:v>
                </c:pt>
                <c:pt idx="2">
                  <c:v>25.475939400000016</c:v>
                </c:pt>
                <c:pt idx="3">
                  <c:v>5.7729946999997992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7-4A53-B36B-3F18C4BC229A}"/>
            </c:ext>
          </c:extLst>
        </c:ser>
        <c:ser>
          <c:idx val="2"/>
          <c:order val="1"/>
          <c:tx>
            <c:strRef>
              <c:f>'31'!$B$27</c:f>
              <c:strCache>
                <c:ptCount val="1"/>
                <c:pt idx="0">
                  <c:v>industrial sales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'31'!$I$27:$L$27</c:f>
              <c:numCache>
                <c:formatCode>0</c:formatCode>
                <c:ptCount val="4"/>
                <c:pt idx="0">
                  <c:v>-11.208351899999911</c:v>
                </c:pt>
                <c:pt idx="1">
                  <c:v>25.328555099999903</c:v>
                </c:pt>
                <c:pt idx="2">
                  <c:v>25.702321400000073</c:v>
                </c:pt>
                <c:pt idx="3">
                  <c:v>35.000099000000091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7-4A53-B36B-3F18C4BC229A}"/>
            </c:ext>
          </c:extLst>
        </c:ser>
        <c:ser>
          <c:idx val="0"/>
          <c:order val="3"/>
          <c:tx>
            <c:strRef>
              <c:f>'31'!$B$28</c:f>
              <c:strCache>
                <c:ptCount val="1"/>
                <c:pt idx="0">
                  <c:v>commercial and transportation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'31'!$I$28:$L$28</c:f>
              <c:numCache>
                <c:formatCode>0</c:formatCode>
                <c:ptCount val="4"/>
                <c:pt idx="0">
                  <c:v>17.500623499999847</c:v>
                </c:pt>
                <c:pt idx="1">
                  <c:v>42.951518600000099</c:v>
                </c:pt>
                <c:pt idx="2">
                  <c:v>42.609430759300039</c:v>
                </c:pt>
                <c:pt idx="3">
                  <c:v>64.765267640699903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7-4A53-B36B-3F18C4BC229A}"/>
            </c:ext>
          </c:extLst>
        </c:ser>
        <c:ser>
          <c:idx val="5"/>
          <c:order val="4"/>
          <c:tx>
            <c:strRef>
              <c:f>'31'!$B$29</c:f>
              <c:strCache>
                <c:ptCount val="1"/>
                <c:pt idx="0">
                  <c:v>direct use of electricity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</c:spPr>
          <c:invertIfNegative val="0"/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'31'!$I$29:$L$29</c:f>
              <c:numCache>
                <c:formatCode>0</c:formatCode>
                <c:ptCount val="4"/>
                <c:pt idx="0">
                  <c:v>-2.8075457999999855</c:v>
                </c:pt>
                <c:pt idx="1">
                  <c:v>-2.4087747000000093</c:v>
                </c:pt>
                <c:pt idx="2">
                  <c:v>0.60213980000000333</c:v>
                </c:pt>
                <c:pt idx="3">
                  <c:v>1.1838993300000027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D7-4A53-B36B-3F18C4BC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8512"/>
        <c:axId val="-975104032"/>
      </c:barChart>
      <c:lineChart>
        <c:grouping val="stacked"/>
        <c:varyColors val="0"/>
        <c:ser>
          <c:idx val="4"/>
          <c:order val="2"/>
          <c:tx>
            <c:strRef>
              <c:f>'31'!$B$30</c:f>
              <c:strCache>
                <c:ptCount val="1"/>
                <c:pt idx="0">
                  <c:v>total consumption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6.6182544220229636E-2"/>
                  <c:y val="6.73206738262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51-41E6-8595-C490190BDCC8}"/>
                </c:ext>
              </c:extLst>
            </c:dLbl>
            <c:dLbl>
              <c:idx val="1"/>
              <c:layout>
                <c:manualLayout>
                  <c:x val="-6.1406854901780453E-2"/>
                  <c:y val="-3.8464434582076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D7-4A53-B36B-3F18C4BC2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'31'!$I$25:$L$25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'31'!$I$30:$L$30</c:f>
              <c:numCache>
                <c:formatCode>0</c:formatCode>
                <c:ptCount val="4"/>
                <c:pt idx="0">
                  <c:v>-55.723253200000272</c:v>
                </c:pt>
                <c:pt idx="1">
                  <c:v>98.719694999999774</c:v>
                </c:pt>
                <c:pt idx="2">
                  <c:v>94.389868000000206</c:v>
                </c:pt>
                <c:pt idx="3">
                  <c:v>106.72191949999979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D7-4A53-B36B-3F18C4BC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8512"/>
        <c:axId val="-975104032"/>
      </c:lineChart>
      <c:scatterChart>
        <c:scatterStyle val="lineMarker"/>
        <c:varyColors val="0"/>
        <c:ser>
          <c:idx val="3"/>
          <c:order val="5"/>
          <c:tx>
            <c:strRef>
              <c:f>'31'!$B$99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'31'!$A$100:$A$101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'31'!$B$100:$B$102</c:f>
              <c:numCache>
                <c:formatCode>0.00</c:formatCode>
                <c:ptCount val="3"/>
                <c:pt idx="0">
                  <c:v>-0.3</c:v>
                </c:pt>
                <c:pt idx="1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4D7-4A53-B36B-3F18C4BC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2944"/>
        <c:axId val="-975103488"/>
      </c:scatterChart>
      <c:catAx>
        <c:axId val="-975128512"/>
        <c:scaling>
          <c:orientation val="minMax"/>
        </c:scaling>
        <c:delete val="0"/>
        <c:axPos val="b"/>
        <c:majorGridlines>
          <c:spPr>
            <a:ln w="12700">
              <a:noFill/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04032"/>
        <c:crosses val="autoZero"/>
        <c:auto val="1"/>
        <c:lblAlgn val="ctr"/>
        <c:lblOffset val="100"/>
        <c:tickLblSkip val="1"/>
        <c:noMultiLvlLbl val="0"/>
      </c:catAx>
      <c:valAx>
        <c:axId val="-975104032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8512"/>
        <c:crosses val="autoZero"/>
        <c:crossBetween val="between"/>
        <c:majorUnit val="50"/>
      </c:valAx>
      <c:valAx>
        <c:axId val="-975103488"/>
        <c:scaling>
          <c:orientation val="minMax"/>
          <c:max val="0.30000000000000004"/>
          <c:min val="-0.30000000000000004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2944"/>
        <c:crosses val="max"/>
        <c:crossBetween val="midCat"/>
      </c:valAx>
      <c:valAx>
        <c:axId val="-97510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03488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47611249237519"/>
          <c:y val="0.14565831741138599"/>
          <c:w val="0.73468410443620091"/>
          <c:h val="0.69278209822000381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'31'!$A$35:$A$94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'31'!$C$35:$C$94</c:f>
              <c:numCache>
                <c:formatCode>0</c:formatCode>
                <c:ptCount val="60"/>
                <c:pt idx="0">
                  <c:v>351.05317196999999</c:v>
                </c:pt>
                <c:pt idx="1">
                  <c:v>316.69410332000001</c:v>
                </c:pt>
                <c:pt idx="2">
                  <c:v>315.88662285999999</c:v>
                </c:pt>
                <c:pt idx="3">
                  <c:v>295.78754823000003</c:v>
                </c:pt>
                <c:pt idx="4">
                  <c:v>321.16389452999999</c:v>
                </c:pt>
                <c:pt idx="5">
                  <c:v>358.7958405</c:v>
                </c:pt>
                <c:pt idx="6">
                  <c:v>401.78163520999999</c:v>
                </c:pt>
                <c:pt idx="7">
                  <c:v>402.18586777000002</c:v>
                </c:pt>
                <c:pt idx="8">
                  <c:v>351.85255110000003</c:v>
                </c:pt>
                <c:pt idx="9">
                  <c:v>308.36292376</c:v>
                </c:pt>
                <c:pt idx="10">
                  <c:v>303.81234330000001</c:v>
                </c:pt>
                <c:pt idx="11">
                  <c:v>339.51826820000002</c:v>
                </c:pt>
                <c:pt idx="12">
                  <c:v>336.84124459999998</c:v>
                </c:pt>
                <c:pt idx="13">
                  <c:v>303.58028624000002</c:v>
                </c:pt>
                <c:pt idx="14">
                  <c:v>317.85106619999999</c:v>
                </c:pt>
                <c:pt idx="15">
                  <c:v>290.89010876999998</c:v>
                </c:pt>
                <c:pt idx="16">
                  <c:v>309.76375632000003</c:v>
                </c:pt>
                <c:pt idx="17">
                  <c:v>340.33805849999999</c:v>
                </c:pt>
                <c:pt idx="18">
                  <c:v>399.45395618999999</c:v>
                </c:pt>
                <c:pt idx="19">
                  <c:v>404.71911895</c:v>
                </c:pt>
                <c:pt idx="20">
                  <c:v>358.09473539999999</c:v>
                </c:pt>
                <c:pt idx="21">
                  <c:v>319.28662008999999</c:v>
                </c:pt>
                <c:pt idx="22">
                  <c:v>305.69046029999998</c:v>
                </c:pt>
                <c:pt idx="23">
                  <c:v>324.66210596000002</c:v>
                </c:pt>
                <c:pt idx="24">
                  <c:v>355.93421909</c:v>
                </c:pt>
                <c:pt idx="25">
                  <c:v>314.21687515000002</c:v>
                </c:pt>
                <c:pt idx="26">
                  <c:v>308.32494776999999</c:v>
                </c:pt>
                <c:pt idx="27">
                  <c:v>296.97460546000002</c:v>
                </c:pt>
                <c:pt idx="28">
                  <c:v>324.99448255999999</c:v>
                </c:pt>
                <c:pt idx="29">
                  <c:v>366.88083782000001</c:v>
                </c:pt>
                <c:pt idx="30">
                  <c:v>409.72585385999997</c:v>
                </c:pt>
                <c:pt idx="31">
                  <c:v>406.37868051999999</c:v>
                </c:pt>
                <c:pt idx="32">
                  <c:v>354.05235819000001</c:v>
                </c:pt>
                <c:pt idx="33">
                  <c:v>326.12526788000002</c:v>
                </c:pt>
                <c:pt idx="34">
                  <c:v>306.46922459000001</c:v>
                </c:pt>
                <c:pt idx="35">
                  <c:v>339.8138596</c:v>
                </c:pt>
                <c:pt idx="36">
                  <c:v>374.58858447</c:v>
                </c:pt>
                <c:pt idx="37">
                  <c:v>331.54341376000002</c:v>
                </c:pt>
                <c:pt idx="38">
                  <c:v>318.88085551</c:v>
                </c:pt>
                <c:pt idx="39">
                  <c:v>305.56539481999999</c:v>
                </c:pt>
                <c:pt idx="40">
                  <c:v>323.45992265000001</c:v>
                </c:pt>
                <c:pt idx="41">
                  <c:v>368.47393467000001</c:v>
                </c:pt>
                <c:pt idx="42">
                  <c:v>419.02897697999998</c:v>
                </c:pt>
                <c:pt idx="43">
                  <c:v>404.16689767000003</c:v>
                </c:pt>
                <c:pt idx="44">
                  <c:v>359.99709999999999</c:v>
                </c:pt>
                <c:pt idx="45">
                  <c:v>333.98239999999998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4-495F-AB57-FDBF1A7FCBBC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'31'!$A$35:$A$94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'31'!$D$35:$D$94</c:f>
              <c:numCache>
                <c:formatCode>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333.98239999999998</c:v>
                </c:pt>
                <c:pt idx="46">
                  <c:v>316.3614</c:v>
                </c:pt>
                <c:pt idx="47">
                  <c:v>348.23219999999998</c:v>
                </c:pt>
                <c:pt idx="48">
                  <c:v>364.62520000000001</c:v>
                </c:pt>
                <c:pt idx="49">
                  <c:v>327.70769999999999</c:v>
                </c:pt>
                <c:pt idx="50">
                  <c:v>327.74119999999999</c:v>
                </c:pt>
                <c:pt idx="51">
                  <c:v>311.2312</c:v>
                </c:pt>
                <c:pt idx="52">
                  <c:v>332.40030000000002</c:v>
                </c:pt>
                <c:pt idx="53">
                  <c:v>374.6139</c:v>
                </c:pt>
                <c:pt idx="54">
                  <c:v>426.61349999999999</c:v>
                </c:pt>
                <c:pt idx="55">
                  <c:v>429.45769999999999</c:v>
                </c:pt>
                <c:pt idx="56">
                  <c:v>381.96260000000001</c:v>
                </c:pt>
                <c:pt idx="57">
                  <c:v>348.82679999999999</c:v>
                </c:pt>
                <c:pt idx="58">
                  <c:v>326.96609999999998</c:v>
                </c:pt>
                <c:pt idx="59">
                  <c:v>358.85680000000002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4-495F-AB57-FDBF1A7F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26880"/>
        <c:axId val="-975136128"/>
      </c:lineChart>
      <c:catAx>
        <c:axId val="-97512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61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36128"/>
        <c:scaling>
          <c:orientation val="minMax"/>
          <c:max val="4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6880"/>
        <c:crosses val="autoZero"/>
        <c:crossBetween val="midCat"/>
        <c:majorUnit val="25"/>
        <c:minorUnit val="0.5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8667037888342528"/>
          <c:y val="0.6210812873812529"/>
          <c:w val="0.50491046184904076"/>
          <c:h val="0.20453853151504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World liquid</a:t>
            </a:r>
            <a:r>
              <a:rPr lang="en-US" sz="1000" b="1" baseline="0">
                <a:effectLst/>
              </a:rPr>
              <a:t> fuels production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6.2299504228638077E-4"/>
          <c:y val="1.5782917417454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226836611978677E-2"/>
          <c:y val="0.14555020139693087"/>
          <c:w val="0.84472940568883736"/>
          <c:h val="0.65701979474291239"/>
        </c:manualLayout>
      </c:layout>
      <c:areaChart>
        <c:grouping val="stacked"/>
        <c:varyColors val="0"/>
        <c:ser>
          <c:idx val="3"/>
          <c:order val="0"/>
          <c:tx>
            <c:strRef>
              <c:f>'3'!$D$27</c:f>
              <c:strCache>
                <c:ptCount val="1"/>
                <c:pt idx="0">
                  <c:v>OPEC Countries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</c:numCache>
            </c:numRef>
          </c:cat>
          <c:val>
            <c:numRef>
              <c:f>'3'!$D$28:$D$75</c:f>
              <c:numCache>
                <c:formatCode>0.000</c:formatCode>
                <c:ptCount val="48"/>
                <c:pt idx="0">
                  <c:v>32.797899999999998</c:v>
                </c:pt>
                <c:pt idx="1">
                  <c:v>33.101199999999999</c:v>
                </c:pt>
                <c:pt idx="2">
                  <c:v>33.366199999999999</c:v>
                </c:pt>
                <c:pt idx="3">
                  <c:v>33.337899999999998</c:v>
                </c:pt>
                <c:pt idx="4">
                  <c:v>32.777000000000001</c:v>
                </c:pt>
                <c:pt idx="5">
                  <c:v>32.932600000000001</c:v>
                </c:pt>
                <c:pt idx="6">
                  <c:v>32.079500000000003</c:v>
                </c:pt>
                <c:pt idx="7">
                  <c:v>31.805399999999999</c:v>
                </c:pt>
                <c:pt idx="8">
                  <c:v>32.485199999999999</c:v>
                </c:pt>
                <c:pt idx="9">
                  <c:v>32.4542</c:v>
                </c:pt>
                <c:pt idx="10">
                  <c:v>32.559399999999997</c:v>
                </c:pt>
                <c:pt idx="11">
                  <c:v>32.549500000000002</c:v>
                </c:pt>
                <c:pt idx="12">
                  <c:v>32.420099999999998</c:v>
                </c:pt>
                <c:pt idx="13">
                  <c:v>32.720599999999997</c:v>
                </c:pt>
                <c:pt idx="14">
                  <c:v>33.018799999999999</c:v>
                </c:pt>
                <c:pt idx="15">
                  <c:v>32.972700000000003</c:v>
                </c:pt>
                <c:pt idx="16">
                  <c:v>32.863999999999997</c:v>
                </c:pt>
                <c:pt idx="17">
                  <c:v>32.455300000000001</c:v>
                </c:pt>
                <c:pt idx="18">
                  <c:v>32.894199999999998</c:v>
                </c:pt>
                <c:pt idx="19">
                  <c:v>32.824199999999998</c:v>
                </c:pt>
                <c:pt idx="20">
                  <c:v>32.205599999999997</c:v>
                </c:pt>
                <c:pt idx="21">
                  <c:v>32.724400000000003</c:v>
                </c:pt>
                <c:pt idx="22">
                  <c:v>32.738700000000001</c:v>
                </c:pt>
                <c:pt idx="23">
                  <c:v>32.849200000000003</c:v>
                </c:pt>
                <c:pt idx="24">
                  <c:v>32.749600000000001</c:v>
                </c:pt>
                <c:pt idx="25">
                  <c:v>32.866300000000003</c:v>
                </c:pt>
                <c:pt idx="26">
                  <c:v>33.123100000000001</c:v>
                </c:pt>
                <c:pt idx="27">
                  <c:v>32.955199999999998</c:v>
                </c:pt>
                <c:pt idx="28">
                  <c:v>33.427199999999999</c:v>
                </c:pt>
                <c:pt idx="29">
                  <c:v>33.8553</c:v>
                </c:pt>
                <c:pt idx="30">
                  <c:v>33.622199999999999</c:v>
                </c:pt>
                <c:pt idx="31">
                  <c:v>33.56908387</c:v>
                </c:pt>
                <c:pt idx="32">
                  <c:v>34.841304364999999</c:v>
                </c:pt>
                <c:pt idx="33">
                  <c:v>34.443001500000001</c:v>
                </c:pt>
                <c:pt idx="34">
                  <c:v>33.628738380999998</c:v>
                </c:pt>
                <c:pt idx="35">
                  <c:v>33.542085352000001</c:v>
                </c:pt>
                <c:pt idx="36">
                  <c:v>33.584083474000003</c:v>
                </c:pt>
                <c:pt idx="37">
                  <c:v>33.287093624999997</c:v>
                </c:pt>
                <c:pt idx="38">
                  <c:v>33.318811906000001</c:v>
                </c:pt>
                <c:pt idx="39">
                  <c:v>33.531272590999997</c:v>
                </c:pt>
                <c:pt idx="40">
                  <c:v>33.783513413999998</c:v>
                </c:pt>
                <c:pt idx="41">
                  <c:v>33.997607535</c:v>
                </c:pt>
                <c:pt idx="42">
                  <c:v>34.020032630999999</c:v>
                </c:pt>
                <c:pt idx="43">
                  <c:v>34.022477051000003</c:v>
                </c:pt>
                <c:pt idx="44">
                  <c:v>34.015038658000002</c:v>
                </c:pt>
                <c:pt idx="45">
                  <c:v>33.966751416999998</c:v>
                </c:pt>
                <c:pt idx="46">
                  <c:v>33.889672464</c:v>
                </c:pt>
                <c:pt idx="47">
                  <c:v>33.693561695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0-46C7-A463-D14E91340BDF}"/>
            </c:ext>
          </c:extLst>
        </c:ser>
        <c:ser>
          <c:idx val="2"/>
          <c:order val="1"/>
          <c:tx>
            <c:strRef>
              <c:f>'3'!$C$27</c:f>
              <c:strCache>
                <c:ptCount val="1"/>
                <c:pt idx="0">
                  <c:v>non-OPEC Countries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</c:numCache>
            </c:numRef>
          </c:cat>
          <c:val>
            <c:numRef>
              <c:f>'3'!$C$28:$C$75</c:f>
              <c:numCache>
                <c:formatCode>0.000</c:formatCode>
                <c:ptCount val="48"/>
                <c:pt idx="0">
                  <c:v>68.599757760000003</c:v>
                </c:pt>
                <c:pt idx="1">
                  <c:v>68.896526746000006</c:v>
                </c:pt>
                <c:pt idx="2">
                  <c:v>68.974945324999993</c:v>
                </c:pt>
                <c:pt idx="3">
                  <c:v>68.798804814999997</c:v>
                </c:pt>
                <c:pt idx="4">
                  <c:v>68.847586832000005</c:v>
                </c:pt>
                <c:pt idx="5">
                  <c:v>69.602718909999993</c:v>
                </c:pt>
                <c:pt idx="6">
                  <c:v>69.959571429999997</c:v>
                </c:pt>
                <c:pt idx="7">
                  <c:v>69.921825087000002</c:v>
                </c:pt>
                <c:pt idx="8">
                  <c:v>70.340525764000006</c:v>
                </c:pt>
                <c:pt idx="9">
                  <c:v>70.623816204999997</c:v>
                </c:pt>
                <c:pt idx="10">
                  <c:v>71.311800876000007</c:v>
                </c:pt>
                <c:pt idx="11">
                  <c:v>71.333495068999994</c:v>
                </c:pt>
                <c:pt idx="12">
                  <c:v>69.053650656000002</c:v>
                </c:pt>
                <c:pt idx="13">
                  <c:v>70.034599592999996</c:v>
                </c:pt>
                <c:pt idx="14">
                  <c:v>70.526398447000005</c:v>
                </c:pt>
                <c:pt idx="15">
                  <c:v>70.479273215000006</c:v>
                </c:pt>
                <c:pt idx="16">
                  <c:v>70.229419132999993</c:v>
                </c:pt>
                <c:pt idx="17">
                  <c:v>70.622525390999996</c:v>
                </c:pt>
                <c:pt idx="18">
                  <c:v>70.291679310000006</c:v>
                </c:pt>
                <c:pt idx="19">
                  <c:v>70.741700996999995</c:v>
                </c:pt>
                <c:pt idx="20">
                  <c:v>70.244905653999993</c:v>
                </c:pt>
                <c:pt idx="21">
                  <c:v>71.04309499</c:v>
                </c:pt>
                <c:pt idx="22">
                  <c:v>71.156687153999997</c:v>
                </c:pt>
                <c:pt idx="23">
                  <c:v>70.92690297</c:v>
                </c:pt>
                <c:pt idx="24">
                  <c:v>70.012373570999998</c:v>
                </c:pt>
                <c:pt idx="25">
                  <c:v>70.433900785999995</c:v>
                </c:pt>
                <c:pt idx="26">
                  <c:v>71.639927387</c:v>
                </c:pt>
                <c:pt idx="27">
                  <c:v>71.459245467000002</c:v>
                </c:pt>
                <c:pt idx="28">
                  <c:v>71.464463644999995</c:v>
                </c:pt>
                <c:pt idx="29">
                  <c:v>72.258315366999994</c:v>
                </c:pt>
                <c:pt idx="30">
                  <c:v>73.416594355000001</c:v>
                </c:pt>
                <c:pt idx="31">
                  <c:v>73.621117553000005</c:v>
                </c:pt>
                <c:pt idx="32">
                  <c:v>73.647764538000004</c:v>
                </c:pt>
                <c:pt idx="33">
                  <c:v>73.736023169000006</c:v>
                </c:pt>
                <c:pt idx="34">
                  <c:v>73.893239601999994</c:v>
                </c:pt>
                <c:pt idx="35">
                  <c:v>73.376693442000004</c:v>
                </c:pt>
                <c:pt idx="36">
                  <c:v>73.034720022000002</c:v>
                </c:pt>
                <c:pt idx="37">
                  <c:v>73.235677588000001</c:v>
                </c:pt>
                <c:pt idx="38">
                  <c:v>73.004776437000004</c:v>
                </c:pt>
                <c:pt idx="39">
                  <c:v>73.294036508999994</c:v>
                </c:pt>
                <c:pt idx="40">
                  <c:v>73.250105590000004</c:v>
                </c:pt>
                <c:pt idx="41">
                  <c:v>73.707561123000005</c:v>
                </c:pt>
                <c:pt idx="42">
                  <c:v>73.869245402000004</c:v>
                </c:pt>
                <c:pt idx="43">
                  <c:v>73.804914264000004</c:v>
                </c:pt>
                <c:pt idx="44">
                  <c:v>73.618227641000004</c:v>
                </c:pt>
                <c:pt idx="45">
                  <c:v>74.056625518999994</c:v>
                </c:pt>
                <c:pt idx="46">
                  <c:v>74.429175098000002</c:v>
                </c:pt>
                <c:pt idx="47">
                  <c:v>74.028468348000004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00-46C7-A463-D14E9134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1320880"/>
        <c:axId val="-1501319248"/>
      </c:areaChart>
      <c:scatterChart>
        <c:scatterStyle val="lineMarker"/>
        <c:varyColors val="0"/>
        <c:ser>
          <c:idx val="0"/>
          <c:order val="2"/>
          <c:tx>
            <c:strRef>
              <c:f>'3'!$C$79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'3'!$B$80:$B$81</c:f>
              <c:numCache>
                <c:formatCode>0</c:formatCode>
                <c:ptCount val="2"/>
                <c:pt idx="0">
                  <c:v>34.5</c:v>
                </c:pt>
                <c:pt idx="1">
                  <c:v>34.5</c:v>
                </c:pt>
              </c:numCache>
            </c:numRef>
          </c:xVal>
          <c:yVal>
            <c:numRef>
              <c:f>'3'!$C$80:$C$81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00-46C7-A463-D14E9134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383536"/>
        <c:axId val="-1500390608"/>
      </c:scatterChart>
      <c:dateAx>
        <c:axId val="-15013208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1319248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150131924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1320880"/>
        <c:crosses val="autoZero"/>
        <c:crossBetween val="midCat"/>
      </c:valAx>
      <c:valAx>
        <c:axId val="-150039060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1500383536"/>
        <c:crosses val="max"/>
        <c:crossBetween val="midCat"/>
      </c:valAx>
      <c:valAx>
        <c:axId val="-1500383536"/>
        <c:scaling>
          <c:orientation val="minMax"/>
          <c:max val="48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150039060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05475357247011"/>
          <c:y val="0.13024530491927147"/>
          <c:w val="0.79394548491803707"/>
          <c:h val="0.7133665947018450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'32'!$B$26</c:f>
              <c:strCache>
                <c:ptCount val="1"/>
                <c:pt idx="0">
                  <c:v>Western region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'32'!$I$26:$L$26</c:f>
              <c:numCache>
                <c:formatCode>0.0</c:formatCode>
                <c:ptCount val="4"/>
                <c:pt idx="0">
                  <c:v>-16.066241999999988</c:v>
                </c:pt>
                <c:pt idx="1">
                  <c:v>-47.521409000000006</c:v>
                </c:pt>
                <c:pt idx="2">
                  <c:v>10.051243290000002</c:v>
                </c:pt>
                <c:pt idx="3">
                  <c:v>-16.83022029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E-4451-A2FF-F90A60B35104}"/>
            </c:ext>
          </c:extLst>
        </c:ser>
        <c:ser>
          <c:idx val="2"/>
          <c:order val="1"/>
          <c:tx>
            <c:strRef>
              <c:f>'32'!$B$27</c:f>
              <c:strCache>
                <c:ptCount val="1"/>
                <c:pt idx="0">
                  <c:v>Appalachian region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'32'!$I$27:$L$27</c:f>
              <c:numCache>
                <c:formatCode>0.0</c:formatCode>
                <c:ptCount val="4"/>
                <c:pt idx="0">
                  <c:v>4.5816019999999753</c:v>
                </c:pt>
                <c:pt idx="1">
                  <c:v>-7.8853479999999934</c:v>
                </c:pt>
                <c:pt idx="2">
                  <c:v>3.1097294300000158</c:v>
                </c:pt>
                <c:pt idx="3">
                  <c:v>3.4035699999890312E-3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E-4451-A2FF-F90A60B35104}"/>
            </c:ext>
          </c:extLst>
        </c:ser>
        <c:ser>
          <c:idx val="4"/>
          <c:order val="2"/>
          <c:tx>
            <c:strRef>
              <c:f>'32'!$B$28</c:f>
              <c:strCache>
                <c:ptCount val="1"/>
                <c:pt idx="0">
                  <c:v>Interior region</c:v>
                </c:pt>
              </c:strCache>
            </c:strRef>
          </c:tx>
          <c:spPr>
            <a:solidFill>
              <a:schemeClr val="accent4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'32'!$I$25:$L$25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'32'!$I$28:$L$28</c:f>
              <c:numCache>
                <c:formatCode>0.0</c:formatCode>
                <c:ptCount val="4"/>
                <c:pt idx="0">
                  <c:v>-4.7166250000000076</c:v>
                </c:pt>
                <c:pt idx="1">
                  <c:v>-10.418966999999995</c:v>
                </c:pt>
                <c:pt idx="2">
                  <c:v>0.92739942900000472</c:v>
                </c:pt>
                <c:pt idx="3">
                  <c:v>-0.59763342899999827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E-4451-A2FF-F90A60B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25792"/>
        <c:axId val="-975135040"/>
      </c:barChart>
      <c:lineChart>
        <c:grouping val="stacked"/>
        <c:varyColors val="0"/>
        <c:ser>
          <c:idx val="3"/>
          <c:order val="3"/>
          <c:tx>
            <c:strRef>
              <c:f>'32'!$B$29</c:f>
              <c:strCache>
                <c:ptCount val="1"/>
                <c:pt idx="0">
                  <c:v>Total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6.6659156380256532E-2"/>
                  <c:y val="2.5829403562230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35-4708-9BE4-B38032D94023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10-4ECE-B65E-8C6ACAED1248}"/>
                </c:ext>
              </c:extLst>
            </c:dLbl>
            <c:dLbl>
              <c:idx val="3"/>
              <c:layout>
                <c:manualLayout>
                  <c:x val="-6.9159499303983893E-2"/>
                  <c:y val="2.8733246483693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10-4ECE-B65E-8C6ACAED12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'32'!$I$25:$L$25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'32'!$I$29:$L$29</c:f>
              <c:numCache>
                <c:formatCode>0</c:formatCode>
                <c:ptCount val="4"/>
                <c:pt idx="0">
                  <c:v>-16.201265000000021</c:v>
                </c:pt>
                <c:pt idx="1">
                  <c:v>-65.825723999999994</c:v>
                </c:pt>
                <c:pt idx="2">
                  <c:v>14.088372149000023</c:v>
                </c:pt>
                <c:pt idx="3">
                  <c:v>-17.424450149000009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1E-4451-A2FF-F90A60B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25792"/>
        <c:axId val="-975135040"/>
      </c:lineChart>
      <c:scatterChart>
        <c:scatterStyle val="lineMarker"/>
        <c:varyColors val="0"/>
        <c:ser>
          <c:idx val="0"/>
          <c:order val="4"/>
          <c:tx>
            <c:strRef>
              <c:f>'32'!$B$98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'32'!$A$99:$A$100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'32'!$B$99:$B$100</c:f>
              <c:numCache>
                <c:formatCode>0.00</c:formatCode>
                <c:ptCount val="2"/>
                <c:pt idx="0">
                  <c:v>-200</c:v>
                </c:pt>
                <c:pt idx="1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61E-4451-A2FF-F90A60B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2400"/>
        <c:axId val="-975113280"/>
      </c:scatterChart>
      <c:catAx>
        <c:axId val="-97512579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35040"/>
        <c:crosses val="autoZero"/>
        <c:auto val="1"/>
        <c:lblAlgn val="ctr"/>
        <c:lblOffset val="100"/>
        <c:tickLblSkip val="1"/>
        <c:noMultiLvlLbl val="0"/>
      </c:catAx>
      <c:valAx>
        <c:axId val="-975135040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25792"/>
        <c:crosses val="autoZero"/>
        <c:crossBetween val="between"/>
        <c:majorUnit val="10"/>
      </c:valAx>
      <c:valAx>
        <c:axId val="-975113280"/>
        <c:scaling>
          <c:orientation val="minMax"/>
          <c:max val="70"/>
          <c:min val="-20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102400"/>
        <c:crosses val="max"/>
        <c:crossBetween val="midCat"/>
        <c:majorUnit val="30"/>
      </c:valAx>
      <c:valAx>
        <c:axId val="-97510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113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63925342665501"/>
          <c:y val="0.13132716877586678"/>
          <c:w val="0.79568498432835466"/>
          <c:h val="0.71705742026985086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flat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'32'!$C$34:$C$93</c:f>
              <c:numCache>
                <c:formatCode>0.000</c:formatCode>
                <c:ptCount val="60"/>
                <c:pt idx="0">
                  <c:v>49.887262999999997</c:v>
                </c:pt>
                <c:pt idx="1">
                  <c:v>47.875067000000001</c:v>
                </c:pt>
                <c:pt idx="2">
                  <c:v>51.548139999999997</c:v>
                </c:pt>
                <c:pt idx="3">
                  <c:v>46.387467999999998</c:v>
                </c:pt>
                <c:pt idx="4">
                  <c:v>49.552526</c:v>
                </c:pt>
                <c:pt idx="5">
                  <c:v>48.670070000000003</c:v>
                </c:pt>
                <c:pt idx="6">
                  <c:v>49.301246999999996</c:v>
                </c:pt>
                <c:pt idx="7">
                  <c:v>53.601346999999997</c:v>
                </c:pt>
                <c:pt idx="8">
                  <c:v>51.574119000000003</c:v>
                </c:pt>
                <c:pt idx="9">
                  <c:v>51.331895000000003</c:v>
                </c:pt>
                <c:pt idx="10">
                  <c:v>48.753593000000002</c:v>
                </c:pt>
                <c:pt idx="11">
                  <c:v>45.672547000000002</c:v>
                </c:pt>
                <c:pt idx="12">
                  <c:v>51.052731999999999</c:v>
                </c:pt>
                <c:pt idx="13">
                  <c:v>45.750903999999998</c:v>
                </c:pt>
                <c:pt idx="14">
                  <c:v>52.027268999999997</c:v>
                </c:pt>
                <c:pt idx="15">
                  <c:v>47.006179000000003</c:v>
                </c:pt>
                <c:pt idx="16">
                  <c:v>48.262134000000003</c:v>
                </c:pt>
                <c:pt idx="17">
                  <c:v>47.18356</c:v>
                </c:pt>
                <c:pt idx="18">
                  <c:v>46.594642999999998</c:v>
                </c:pt>
                <c:pt idx="19">
                  <c:v>50.624502999999997</c:v>
                </c:pt>
                <c:pt idx="20">
                  <c:v>48.619798000000003</c:v>
                </c:pt>
                <c:pt idx="21">
                  <c:v>47.602803999999999</c:v>
                </c:pt>
                <c:pt idx="22">
                  <c:v>47.518639</c:v>
                </c:pt>
                <c:pt idx="23">
                  <c:v>45.710852000000003</c:v>
                </c:pt>
                <c:pt idx="24">
                  <c:v>44.052010000000003</c:v>
                </c:pt>
                <c:pt idx="25">
                  <c:v>44.010722000000001</c:v>
                </c:pt>
                <c:pt idx="26">
                  <c:v>41.808231999999997</c:v>
                </c:pt>
                <c:pt idx="27">
                  <c:v>35.709395000000001</c:v>
                </c:pt>
                <c:pt idx="28">
                  <c:v>39.370106</c:v>
                </c:pt>
                <c:pt idx="29">
                  <c:v>43.003757999999998</c:v>
                </c:pt>
                <c:pt idx="30">
                  <c:v>43.342917999999997</c:v>
                </c:pt>
                <c:pt idx="31">
                  <c:v>47.110135</c:v>
                </c:pt>
                <c:pt idx="32">
                  <c:v>45.723695999999997</c:v>
                </c:pt>
                <c:pt idx="33">
                  <c:v>44.295355000000001</c:v>
                </c:pt>
                <c:pt idx="34">
                  <c:v>40.96387</c:v>
                </c:pt>
                <c:pt idx="35">
                  <c:v>42.738095999999999</c:v>
                </c:pt>
                <c:pt idx="36">
                  <c:v>44.845035000000003</c:v>
                </c:pt>
                <c:pt idx="37">
                  <c:v>39.706701000000002</c:v>
                </c:pt>
                <c:pt idx="38">
                  <c:v>47.781933000000002</c:v>
                </c:pt>
                <c:pt idx="39">
                  <c:v>41.876334</c:v>
                </c:pt>
                <c:pt idx="40">
                  <c:v>44.020249</c:v>
                </c:pt>
                <c:pt idx="41">
                  <c:v>42.239888000000001</c:v>
                </c:pt>
                <c:pt idx="42">
                  <c:v>46.958624999999998</c:v>
                </c:pt>
                <c:pt idx="43">
                  <c:v>48.646165000000003</c:v>
                </c:pt>
                <c:pt idx="44">
                  <c:v>45.458542000000001</c:v>
                </c:pt>
                <c:pt idx="45">
                  <c:v>44.601948143000001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4-40D4-80A8-824E0DE6F199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'32'!$D$34:$D$93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44.601948143000001</c:v>
                </c:pt>
                <c:pt idx="46">
                  <c:v>40.626669999999997</c:v>
                </c:pt>
                <c:pt idx="47">
                  <c:v>39.45458</c:v>
                </c:pt>
                <c:pt idx="48">
                  <c:v>44.701819999999998</c:v>
                </c:pt>
                <c:pt idx="49">
                  <c:v>39.870330000000003</c:v>
                </c:pt>
                <c:pt idx="50">
                  <c:v>43.218000000000004</c:v>
                </c:pt>
                <c:pt idx="51">
                  <c:v>38.447200000000002</c:v>
                </c:pt>
                <c:pt idx="52">
                  <c:v>40.451990000000002</c:v>
                </c:pt>
                <c:pt idx="53">
                  <c:v>40.071599999999997</c:v>
                </c:pt>
                <c:pt idx="54">
                  <c:v>41.730989999999998</c:v>
                </c:pt>
                <c:pt idx="55">
                  <c:v>46.621139999999997</c:v>
                </c:pt>
                <c:pt idx="56">
                  <c:v>43.104849999999999</c:v>
                </c:pt>
                <c:pt idx="57">
                  <c:v>44.625340000000001</c:v>
                </c:pt>
                <c:pt idx="58">
                  <c:v>43.301349999999999</c:v>
                </c:pt>
                <c:pt idx="59">
                  <c:v>42.647599999999997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4-40D4-80A8-824E0DE6F199}"/>
            </c:ext>
          </c:extLst>
        </c:ser>
        <c:ser>
          <c:idx val="1"/>
          <c:order val="2"/>
          <c:tx>
            <c:strRef>
              <c:f>'32'!$E$33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6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'32'!$A$34:$A$93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'32'!$E$34:$E$93</c:f>
              <c:numCache>
                <c:formatCode>0.000</c:formatCode>
                <c:ptCount val="60"/>
                <c:pt idx="1">
                  <c:v>49.51294016666666</c:v>
                </c:pt>
                <c:pt idx="2">
                  <c:v>49.51294016666666</c:v>
                </c:pt>
                <c:pt idx="3">
                  <c:v>49.51294016666666</c:v>
                </c:pt>
                <c:pt idx="4">
                  <c:v>49.51294016666666</c:v>
                </c:pt>
                <c:pt idx="5">
                  <c:v>49.51294016666666</c:v>
                </c:pt>
                <c:pt idx="6">
                  <c:v>49.51294016666666</c:v>
                </c:pt>
                <c:pt idx="7">
                  <c:v>49.51294016666666</c:v>
                </c:pt>
                <c:pt idx="8">
                  <c:v>49.51294016666666</c:v>
                </c:pt>
                <c:pt idx="9">
                  <c:v>49.51294016666666</c:v>
                </c:pt>
                <c:pt idx="10">
                  <c:v>49.51294016666666</c:v>
                </c:pt>
                <c:pt idx="13">
                  <c:v>48.162834750000002</c:v>
                </c:pt>
                <c:pt idx="14">
                  <c:v>48.162834750000002</c:v>
                </c:pt>
                <c:pt idx="15">
                  <c:v>48.162834750000002</c:v>
                </c:pt>
                <c:pt idx="16">
                  <c:v>48.162834750000002</c:v>
                </c:pt>
                <c:pt idx="17">
                  <c:v>48.162834750000002</c:v>
                </c:pt>
                <c:pt idx="18">
                  <c:v>48.162834750000002</c:v>
                </c:pt>
                <c:pt idx="19">
                  <c:v>48.162834750000002</c:v>
                </c:pt>
                <c:pt idx="20">
                  <c:v>48.162834750000002</c:v>
                </c:pt>
                <c:pt idx="21">
                  <c:v>48.162834750000002</c:v>
                </c:pt>
                <c:pt idx="22">
                  <c:v>48.162834750000002</c:v>
                </c:pt>
                <c:pt idx="25">
                  <c:v>42.677357749999999</c:v>
                </c:pt>
                <c:pt idx="26">
                  <c:v>42.677357749999999</c:v>
                </c:pt>
                <c:pt idx="27">
                  <c:v>42.677357749999999</c:v>
                </c:pt>
                <c:pt idx="28">
                  <c:v>42.677357749999999</c:v>
                </c:pt>
                <c:pt idx="29">
                  <c:v>42.677357749999999</c:v>
                </c:pt>
                <c:pt idx="30">
                  <c:v>42.677357749999999</c:v>
                </c:pt>
                <c:pt idx="31">
                  <c:v>42.677357749999999</c:v>
                </c:pt>
                <c:pt idx="32">
                  <c:v>42.677357749999999</c:v>
                </c:pt>
                <c:pt idx="33">
                  <c:v>42.677357749999999</c:v>
                </c:pt>
                <c:pt idx="34">
                  <c:v>42.677357749999999</c:v>
                </c:pt>
                <c:pt idx="37">
                  <c:v>43.851389178583332</c:v>
                </c:pt>
                <c:pt idx="38">
                  <c:v>43.851389178583332</c:v>
                </c:pt>
                <c:pt idx="39">
                  <c:v>43.851389178583332</c:v>
                </c:pt>
                <c:pt idx="40">
                  <c:v>43.851389178583332</c:v>
                </c:pt>
                <c:pt idx="41">
                  <c:v>43.851389178583332</c:v>
                </c:pt>
                <c:pt idx="42">
                  <c:v>43.851389178583332</c:v>
                </c:pt>
                <c:pt idx="43">
                  <c:v>43.851389178583332</c:v>
                </c:pt>
                <c:pt idx="44">
                  <c:v>43.851389178583332</c:v>
                </c:pt>
                <c:pt idx="45">
                  <c:v>43.851389178583332</c:v>
                </c:pt>
                <c:pt idx="46">
                  <c:v>43.851389178583332</c:v>
                </c:pt>
                <c:pt idx="49">
                  <c:v>42.399350833333337</c:v>
                </c:pt>
                <c:pt idx="50">
                  <c:v>42.399350833333337</c:v>
                </c:pt>
                <c:pt idx="51">
                  <c:v>42.399350833333337</c:v>
                </c:pt>
                <c:pt idx="52">
                  <c:v>42.399350833333337</c:v>
                </c:pt>
                <c:pt idx="53">
                  <c:v>42.399350833333337</c:v>
                </c:pt>
                <c:pt idx="54">
                  <c:v>42.399350833333337</c:v>
                </c:pt>
                <c:pt idx="55">
                  <c:v>42.399350833333337</c:v>
                </c:pt>
                <c:pt idx="56">
                  <c:v>42.399350833333337</c:v>
                </c:pt>
                <c:pt idx="57">
                  <c:v>42.399350833333337</c:v>
                </c:pt>
                <c:pt idx="58">
                  <c:v>42.399350833333337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4-40D4-80A8-824E0DE6F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112736"/>
        <c:axId val="-975112192"/>
      </c:lineChart>
      <c:catAx>
        <c:axId val="-97511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21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11219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2736"/>
        <c:crosses val="autoZero"/>
        <c:crossBetween val="midCat"/>
        <c:majorUnit val="10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034025955088947"/>
          <c:y val="0.5386201724784403"/>
          <c:w val="0.53108850976961208"/>
          <c:h val="0.20486251718535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0359635805028"/>
          <c:y val="0.13053428153452343"/>
          <c:w val="0.82441304605173016"/>
          <c:h val="0.693539624867257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'33'!$B$26</c:f>
              <c:strCache>
                <c:ptCount val="1"/>
                <c:pt idx="0">
                  <c:v>electric power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'33'!$I$26:$L$26</c:f>
              <c:numCache>
                <c:formatCode>0.000</c:formatCode>
                <c:ptCount val="4"/>
                <c:pt idx="0">
                  <c:v>-85.628400699999986</c:v>
                </c:pt>
                <c:pt idx="1">
                  <c:v>-13.94709395000001</c:v>
                </c:pt>
                <c:pt idx="2">
                  <c:v>36.611818959999994</c:v>
                </c:pt>
                <c:pt idx="3">
                  <c:v>-17.37167973999999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9-4D85-BE4C-E995D4F540F7}"/>
            </c:ext>
          </c:extLst>
        </c:ser>
        <c:ser>
          <c:idx val="2"/>
          <c:order val="1"/>
          <c:tx>
            <c:strRef>
              <c:f>'33'!$B$27</c:f>
              <c:strCache>
                <c:ptCount val="1"/>
                <c:pt idx="0">
                  <c:v>retail and other industry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'33'!$I$27:$L$27</c:f>
              <c:numCache>
                <c:formatCode>0.000</c:formatCode>
                <c:ptCount val="4"/>
                <c:pt idx="0">
                  <c:v>-3.8501108230000014</c:v>
                </c:pt>
                <c:pt idx="1">
                  <c:v>-0.80272208899999953</c:v>
                </c:pt>
                <c:pt idx="2">
                  <c:v>-1.8190327689999997</c:v>
                </c:pt>
                <c:pt idx="3">
                  <c:v>-1.4481632279999985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9-4D85-BE4C-E995D4F540F7}"/>
            </c:ext>
          </c:extLst>
        </c:ser>
        <c:ser>
          <c:idx val="4"/>
          <c:order val="2"/>
          <c:tx>
            <c:strRef>
              <c:f>'33'!$B$28</c:f>
              <c:strCache>
                <c:ptCount val="1"/>
                <c:pt idx="0">
                  <c:v>coke plants</c:v>
                </c:pt>
              </c:strCache>
            </c:strRef>
          </c:tx>
          <c:spPr>
            <a:solidFill>
              <a:schemeClr val="accent5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'33'!$I$28:$L$28</c:f>
              <c:numCache>
                <c:formatCode>0.000</c:formatCode>
                <c:ptCount val="4"/>
                <c:pt idx="0">
                  <c:v>-0.16071706500000005</c:v>
                </c:pt>
                <c:pt idx="1">
                  <c:v>-0.33411095700000004</c:v>
                </c:pt>
                <c:pt idx="2">
                  <c:v>-1.0246238949999995</c:v>
                </c:pt>
                <c:pt idx="3">
                  <c:v>0.67574189199999957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9-4D85-BE4C-E995D4F5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11648"/>
        <c:axId val="-975101856"/>
      </c:barChart>
      <c:lineChart>
        <c:grouping val="stacked"/>
        <c:varyColors val="0"/>
        <c:ser>
          <c:idx val="3"/>
          <c:order val="3"/>
          <c:tx>
            <c:strRef>
              <c:f>'33'!$B$29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6.5631513901324018E-2"/>
                  <c:y val="2.6663417877481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C3-4EC9-9504-F9A15668A6C9}"/>
                </c:ext>
              </c:extLst>
            </c:dLbl>
            <c:dLbl>
              <c:idx val="1"/>
              <c:layout>
                <c:manualLayout>
                  <c:x val="-6.3978679588804696E-2"/>
                  <c:y val="2.7108975503537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DE-4E3E-89FD-913C218245A9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EB-4D50-8542-1313A6C41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'33'!$I$25:$L$25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'33'!$I$29:$L$29</c:f>
              <c:numCache>
                <c:formatCode>0</c:formatCode>
                <c:ptCount val="4"/>
                <c:pt idx="0">
                  <c:v>-89.63922858799998</c:v>
                </c:pt>
                <c:pt idx="1">
                  <c:v>-15.08392699600001</c:v>
                </c:pt>
                <c:pt idx="2">
                  <c:v>33.768162295999993</c:v>
                </c:pt>
                <c:pt idx="3">
                  <c:v>-18.144101075999991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39-4D85-BE4C-E995D4F5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1648"/>
        <c:axId val="-975101856"/>
      </c:lineChart>
      <c:scatterChart>
        <c:scatterStyle val="lineMarker"/>
        <c:varyColors val="0"/>
        <c:ser>
          <c:idx val="0"/>
          <c:order val="4"/>
          <c:tx>
            <c:strRef>
              <c:f>'33'!$B$99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'33'!$A$100:$A$101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'33'!$B$100:$B$101</c:f>
              <c:numCache>
                <c:formatCode>0.00</c:formatCode>
                <c:ptCount val="2"/>
                <c:pt idx="0">
                  <c:v>-80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839-4D85-BE4C-E995D4F5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94240"/>
        <c:axId val="-975073568"/>
      </c:scatterChart>
      <c:catAx>
        <c:axId val="-97511164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01856"/>
        <c:crosses val="autoZero"/>
        <c:auto val="1"/>
        <c:lblAlgn val="ctr"/>
        <c:lblOffset val="100"/>
        <c:tickLblSkip val="1"/>
        <c:noMultiLvlLbl val="0"/>
      </c:catAx>
      <c:valAx>
        <c:axId val="-9751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1648"/>
        <c:crosses val="autoZero"/>
        <c:crossBetween val="between"/>
        <c:majorUnit val="10"/>
      </c:valAx>
      <c:valAx>
        <c:axId val="-975073568"/>
        <c:scaling>
          <c:orientation val="minMax"/>
          <c:max val="20"/>
          <c:min val="-8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094240"/>
        <c:crosses val="max"/>
        <c:crossBetween val="midCat"/>
      </c:valAx>
      <c:valAx>
        <c:axId val="-975094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3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356528355771"/>
          <c:y val="0.13146169228846391"/>
          <c:w val="0.80701659121172709"/>
          <c:h val="0.69330052493438321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'33'!$C$35:$C$94</c:f>
              <c:numCache>
                <c:formatCode>0.000</c:formatCode>
                <c:ptCount val="60"/>
                <c:pt idx="0">
                  <c:v>52.532774033999999</c:v>
                </c:pt>
                <c:pt idx="1">
                  <c:v>43.693880972000002</c:v>
                </c:pt>
                <c:pt idx="2">
                  <c:v>38.218616445000002</c:v>
                </c:pt>
                <c:pt idx="3">
                  <c:v>34.553562149999998</c:v>
                </c:pt>
                <c:pt idx="4">
                  <c:v>38.843298312999998</c:v>
                </c:pt>
                <c:pt idx="5">
                  <c:v>45.339655229999998</c:v>
                </c:pt>
                <c:pt idx="6">
                  <c:v>53.059303763999999</c:v>
                </c:pt>
                <c:pt idx="7">
                  <c:v>51.962850938000003</c:v>
                </c:pt>
                <c:pt idx="8">
                  <c:v>40.842045900000002</c:v>
                </c:pt>
                <c:pt idx="9">
                  <c:v>35.108945034000001</c:v>
                </c:pt>
                <c:pt idx="10">
                  <c:v>35.986838069999997</c:v>
                </c:pt>
                <c:pt idx="11">
                  <c:v>45.392050513999997</c:v>
                </c:pt>
                <c:pt idx="12">
                  <c:v>39.092554401999998</c:v>
                </c:pt>
                <c:pt idx="13">
                  <c:v>30.341058832000002</c:v>
                </c:pt>
                <c:pt idx="14">
                  <c:v>32.317523559999998</c:v>
                </c:pt>
                <c:pt idx="15">
                  <c:v>26.062644030000001</c:v>
                </c:pt>
                <c:pt idx="16">
                  <c:v>28.689242019999998</c:v>
                </c:pt>
                <c:pt idx="17">
                  <c:v>36.729027989999999</c:v>
                </c:pt>
                <c:pt idx="18">
                  <c:v>47.559796317999997</c:v>
                </c:pt>
                <c:pt idx="19">
                  <c:v>47.049748575000002</c:v>
                </c:pt>
                <c:pt idx="20">
                  <c:v>37.333333320000001</c:v>
                </c:pt>
                <c:pt idx="21">
                  <c:v>32.707409722999998</c:v>
                </c:pt>
                <c:pt idx="22">
                  <c:v>32.790520649999998</c:v>
                </c:pt>
                <c:pt idx="23">
                  <c:v>35.221733356999998</c:v>
                </c:pt>
                <c:pt idx="24">
                  <c:v>45.624516870000001</c:v>
                </c:pt>
                <c:pt idx="25">
                  <c:v>29.170229026000001</c:v>
                </c:pt>
                <c:pt idx="26">
                  <c:v>25.629176993000002</c:v>
                </c:pt>
                <c:pt idx="27">
                  <c:v>24.245748979999998</c:v>
                </c:pt>
                <c:pt idx="28">
                  <c:v>29.226581751000001</c:v>
                </c:pt>
                <c:pt idx="29">
                  <c:v>37.441641693999998</c:v>
                </c:pt>
                <c:pt idx="30">
                  <c:v>43.526344229000003</c:v>
                </c:pt>
                <c:pt idx="31">
                  <c:v>42.480982504000004</c:v>
                </c:pt>
                <c:pt idx="32">
                  <c:v>34.491535376999998</c:v>
                </c:pt>
                <c:pt idx="33">
                  <c:v>30.591773106000002</c:v>
                </c:pt>
                <c:pt idx="34">
                  <c:v>29.598730561</c:v>
                </c:pt>
                <c:pt idx="35">
                  <c:v>38.783404683000001</c:v>
                </c:pt>
                <c:pt idx="36">
                  <c:v>49.060488319999997</c:v>
                </c:pt>
                <c:pt idx="37">
                  <c:v>38.236127451000002</c:v>
                </c:pt>
                <c:pt idx="38">
                  <c:v>31.154850051</c:v>
                </c:pt>
                <c:pt idx="39">
                  <c:v>28.685449009999999</c:v>
                </c:pt>
                <c:pt idx="40">
                  <c:v>30.612990660000001</c:v>
                </c:pt>
                <c:pt idx="41">
                  <c:v>39.309177013999999</c:v>
                </c:pt>
                <c:pt idx="42">
                  <c:v>47.84158798</c:v>
                </c:pt>
                <c:pt idx="43">
                  <c:v>42.463765823999999</c:v>
                </c:pt>
                <c:pt idx="44">
                  <c:v>34.828304099999997</c:v>
                </c:pt>
                <c:pt idx="45">
                  <c:v>32.948011170000001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E-4BD7-8B3C-1FB6052D91B7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'33'!$D$35:$D$94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32.948011170000001</c:v>
                </c:pt>
                <c:pt idx="46">
                  <c:v>30.77779</c:v>
                </c:pt>
                <c:pt idx="47">
                  <c:v>38.660299999999999</c:v>
                </c:pt>
                <c:pt idx="48">
                  <c:v>41.520989999999998</c:v>
                </c:pt>
                <c:pt idx="49">
                  <c:v>33.404130000000002</c:v>
                </c:pt>
                <c:pt idx="50">
                  <c:v>28.277550000000002</c:v>
                </c:pt>
                <c:pt idx="51">
                  <c:v>24.646820000000002</c:v>
                </c:pt>
                <c:pt idx="52">
                  <c:v>28.286909999999999</c:v>
                </c:pt>
                <c:pt idx="53">
                  <c:v>36.913820000000001</c:v>
                </c:pt>
                <c:pt idx="54">
                  <c:v>45.075479999999999</c:v>
                </c:pt>
                <c:pt idx="55">
                  <c:v>45.020359999999997</c:v>
                </c:pt>
                <c:pt idx="56">
                  <c:v>37.884039999999999</c:v>
                </c:pt>
                <c:pt idx="57">
                  <c:v>32.563499999999998</c:v>
                </c:pt>
                <c:pt idx="58">
                  <c:v>33.263669999999998</c:v>
                </c:pt>
                <c:pt idx="59">
                  <c:v>39.577489999999997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E-4BD7-8B3C-1FB6052D91B7}"/>
            </c:ext>
          </c:extLst>
        </c:ser>
        <c:ser>
          <c:idx val="1"/>
          <c:order val="2"/>
          <c:tx>
            <c:strRef>
              <c:f>'33'!$E$34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2022</c:v>
                </c:pt>
                <c:pt idx="1">
                  <c:v>2022</c:v>
                </c:pt>
                <c:pt idx="2">
                  <c:v>2022</c:v>
                </c:pt>
                <c:pt idx="3">
                  <c:v>2022</c:v>
                </c:pt>
                <c:pt idx="4">
                  <c:v>2022</c:v>
                </c:pt>
                <c:pt idx="5">
                  <c:v>2022</c:v>
                </c:pt>
                <c:pt idx="6">
                  <c:v>2022</c:v>
                </c:pt>
                <c:pt idx="7">
                  <c:v>2022</c:v>
                </c:pt>
                <c:pt idx="8">
                  <c:v>2022</c:v>
                </c:pt>
                <c:pt idx="9">
                  <c:v>2022</c:v>
                </c:pt>
                <c:pt idx="10">
                  <c:v>2022</c:v>
                </c:pt>
                <c:pt idx="11">
                  <c:v>2022</c:v>
                </c:pt>
                <c:pt idx="12">
                  <c:v>2023</c:v>
                </c:pt>
                <c:pt idx="13">
                  <c:v>2023</c:v>
                </c:pt>
                <c:pt idx="14">
                  <c:v>2023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2024</c:v>
                </c:pt>
                <c:pt idx="25">
                  <c:v>2024</c:v>
                </c:pt>
                <c:pt idx="26">
                  <c:v>2024</c:v>
                </c:pt>
                <c:pt idx="27">
                  <c:v>2024</c:v>
                </c:pt>
                <c:pt idx="28">
                  <c:v>2024</c:v>
                </c:pt>
                <c:pt idx="29">
                  <c:v>2024</c:v>
                </c:pt>
                <c:pt idx="30">
                  <c:v>2024</c:v>
                </c:pt>
                <c:pt idx="31">
                  <c:v>2024</c:v>
                </c:pt>
                <c:pt idx="32">
                  <c:v>2024</c:v>
                </c:pt>
                <c:pt idx="33">
                  <c:v>2024</c:v>
                </c:pt>
                <c:pt idx="34">
                  <c:v>2024</c:v>
                </c:pt>
                <c:pt idx="35">
                  <c:v>2024</c:v>
                </c:pt>
                <c:pt idx="36">
                  <c:v>2025</c:v>
                </c:pt>
                <c:pt idx="37">
                  <c:v>2025</c:v>
                </c:pt>
                <c:pt idx="38">
                  <c:v>2025</c:v>
                </c:pt>
                <c:pt idx="39">
                  <c:v>2025</c:v>
                </c:pt>
                <c:pt idx="40">
                  <c:v>2025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2025</c:v>
                </c:pt>
                <c:pt idx="45">
                  <c:v>2025</c:v>
                </c:pt>
                <c:pt idx="46">
                  <c:v>2025</c:v>
                </c:pt>
                <c:pt idx="47">
                  <c:v>2025</c:v>
                </c:pt>
                <c:pt idx="48">
                  <c:v>2026</c:v>
                </c:pt>
                <c:pt idx="49">
                  <c:v>2026</c:v>
                </c:pt>
                <c:pt idx="50">
                  <c:v>2026</c:v>
                </c:pt>
                <c:pt idx="51">
                  <c:v>2026</c:v>
                </c:pt>
                <c:pt idx="52">
                  <c:v>2026</c:v>
                </c:pt>
                <c:pt idx="53">
                  <c:v>2026</c:v>
                </c:pt>
                <c:pt idx="54">
                  <c:v>2026</c:v>
                </c:pt>
                <c:pt idx="55">
                  <c:v>2026</c:v>
                </c:pt>
                <c:pt idx="56">
                  <c:v>2026</c:v>
                </c:pt>
                <c:pt idx="57">
                  <c:v>2026</c:v>
                </c:pt>
                <c:pt idx="58">
                  <c:v>2026</c:v>
                </c:pt>
                <c:pt idx="59">
                  <c:v>2026</c:v>
                </c:pt>
              </c:numCache>
            </c:numRef>
          </c:cat>
          <c:val>
            <c:numRef>
              <c:f>'33'!$E$35:$E$94</c:f>
              <c:numCache>
                <c:formatCode>0.000</c:formatCode>
                <c:ptCount val="60"/>
                <c:pt idx="2">
                  <c:v>42.961151780333331</c:v>
                </c:pt>
                <c:pt idx="3">
                  <c:v>42.961151780333331</c:v>
                </c:pt>
                <c:pt idx="4">
                  <c:v>42.961151780333331</c:v>
                </c:pt>
                <c:pt idx="5">
                  <c:v>42.961151780333331</c:v>
                </c:pt>
                <c:pt idx="6">
                  <c:v>42.961151780333331</c:v>
                </c:pt>
                <c:pt idx="7">
                  <c:v>42.961151780333331</c:v>
                </c:pt>
                <c:pt idx="8">
                  <c:v>42.961151780333331</c:v>
                </c:pt>
                <c:pt idx="9">
                  <c:v>42.961151780333331</c:v>
                </c:pt>
                <c:pt idx="14">
                  <c:v>35.491216064750006</c:v>
                </c:pt>
                <c:pt idx="15">
                  <c:v>35.491216064750006</c:v>
                </c:pt>
                <c:pt idx="16">
                  <c:v>35.491216064750006</c:v>
                </c:pt>
                <c:pt idx="17">
                  <c:v>35.491216064750006</c:v>
                </c:pt>
                <c:pt idx="18">
                  <c:v>35.491216064750006</c:v>
                </c:pt>
                <c:pt idx="19">
                  <c:v>35.491216064750006</c:v>
                </c:pt>
                <c:pt idx="20">
                  <c:v>35.491216064750006</c:v>
                </c:pt>
                <c:pt idx="21">
                  <c:v>35.491216064750006</c:v>
                </c:pt>
                <c:pt idx="26">
                  <c:v>34.234222147833336</c:v>
                </c:pt>
                <c:pt idx="27">
                  <c:v>34.234222147833336</c:v>
                </c:pt>
                <c:pt idx="28">
                  <c:v>34.234222147833336</c:v>
                </c:pt>
                <c:pt idx="29">
                  <c:v>34.234222147833336</c:v>
                </c:pt>
                <c:pt idx="30">
                  <c:v>34.234222147833336</c:v>
                </c:pt>
                <c:pt idx="31">
                  <c:v>34.234222147833336</c:v>
                </c:pt>
                <c:pt idx="32">
                  <c:v>34.234222147833336</c:v>
                </c:pt>
                <c:pt idx="33">
                  <c:v>34.234222147833336</c:v>
                </c:pt>
                <c:pt idx="38">
                  <c:v>37.048236798333335</c:v>
                </c:pt>
                <c:pt idx="39">
                  <c:v>37.048236798333335</c:v>
                </c:pt>
                <c:pt idx="40">
                  <c:v>37.048236798333335</c:v>
                </c:pt>
                <c:pt idx="41">
                  <c:v>37.048236798333335</c:v>
                </c:pt>
                <c:pt idx="42">
                  <c:v>37.048236798333335</c:v>
                </c:pt>
                <c:pt idx="43">
                  <c:v>37.048236798333335</c:v>
                </c:pt>
                <c:pt idx="44">
                  <c:v>37.048236798333335</c:v>
                </c:pt>
                <c:pt idx="45">
                  <c:v>37.048236798333335</c:v>
                </c:pt>
                <c:pt idx="50">
                  <c:v>35.536230000000003</c:v>
                </c:pt>
                <c:pt idx="51">
                  <c:v>35.536230000000003</c:v>
                </c:pt>
                <c:pt idx="52">
                  <c:v>35.536230000000003</c:v>
                </c:pt>
                <c:pt idx="53">
                  <c:v>35.536230000000003</c:v>
                </c:pt>
                <c:pt idx="54">
                  <c:v>35.536230000000003</c:v>
                </c:pt>
                <c:pt idx="55">
                  <c:v>35.536230000000003</c:v>
                </c:pt>
                <c:pt idx="56">
                  <c:v>35.536230000000003</c:v>
                </c:pt>
                <c:pt idx="57">
                  <c:v>35.536230000000003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E-4BD7-8B3C-1FB6052D9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083904"/>
        <c:axId val="-975095872"/>
      </c:lineChart>
      <c:catAx>
        <c:axId val="-97508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0958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09587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083904"/>
        <c:crosses val="autoZero"/>
        <c:crossBetween val="midCat"/>
        <c:majorUnit val="10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3995856284491426"/>
          <c:y val="0.61731950105041677"/>
          <c:w val="0.45866807450291541"/>
          <c:h val="0.1732100760435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30103249288957E-2"/>
          <c:y val="0.15539486558263058"/>
          <c:w val="0.91017732539530116"/>
          <c:h val="0.67136622715060024"/>
        </c:manualLayout>
      </c:layout>
      <c:areaChart>
        <c:grouping val="stacked"/>
        <c:varyColors val="0"/>
        <c:ser>
          <c:idx val="1"/>
          <c:order val="1"/>
          <c:tx>
            <c:strRef>
              <c:f>'34'!$C$28</c:f>
              <c:strCache>
                <c:ptCount val="1"/>
                <c:pt idx="0">
                  <c:v>Low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'34'!$A$29:$A$112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'34'!$C$29:$C$112</c:f>
              <c:numCache>
                <c:formatCode>0</c:formatCode>
                <c:ptCount val="84"/>
                <c:pt idx="0">
                  <c:v>84.541109000000006</c:v>
                </c:pt>
                <c:pt idx="1">
                  <c:v>81.034187000000003</c:v>
                </c:pt>
                <c:pt idx="2">
                  <c:v>86.143270000000001</c:v>
                </c:pt>
                <c:pt idx="3">
                  <c:v>90.746359999999996</c:v>
                </c:pt>
                <c:pt idx="4">
                  <c:v>92.692076</c:v>
                </c:pt>
                <c:pt idx="5">
                  <c:v>86.868606</c:v>
                </c:pt>
                <c:pt idx="6">
                  <c:v>79.171988999999996</c:v>
                </c:pt>
                <c:pt idx="7">
                  <c:v>75.569913999999997</c:v>
                </c:pt>
                <c:pt idx="8">
                  <c:v>77.475972999999996</c:v>
                </c:pt>
                <c:pt idx="9">
                  <c:v>81.879538999999994</c:v>
                </c:pt>
                <c:pt idx="10">
                  <c:v>89.191877000000005</c:v>
                </c:pt>
                <c:pt idx="11">
                  <c:v>88.860583000000005</c:v>
                </c:pt>
                <c:pt idx="12">
                  <c:v>84.541109000000006</c:v>
                </c:pt>
                <c:pt idx="13">
                  <c:v>81.034187000000003</c:v>
                </c:pt>
                <c:pt idx="14">
                  <c:v>86.143270000000001</c:v>
                </c:pt>
                <c:pt idx="15">
                  <c:v>90.746359999999996</c:v>
                </c:pt>
                <c:pt idx="16">
                  <c:v>92.692076</c:v>
                </c:pt>
                <c:pt idx="17">
                  <c:v>86.868606</c:v>
                </c:pt>
                <c:pt idx="18">
                  <c:v>79.171988999999996</c:v>
                </c:pt>
                <c:pt idx="19">
                  <c:v>75.569913999999997</c:v>
                </c:pt>
                <c:pt idx="20">
                  <c:v>77.475972999999996</c:v>
                </c:pt>
                <c:pt idx="21">
                  <c:v>81.879538999999994</c:v>
                </c:pt>
                <c:pt idx="22">
                  <c:v>89.191877000000005</c:v>
                </c:pt>
                <c:pt idx="23">
                  <c:v>88.860583000000005</c:v>
                </c:pt>
                <c:pt idx="24">
                  <c:v>84.541109000000006</c:v>
                </c:pt>
                <c:pt idx="25">
                  <c:v>81.034187000000003</c:v>
                </c:pt>
                <c:pt idx="26">
                  <c:v>86.143270000000001</c:v>
                </c:pt>
                <c:pt idx="27">
                  <c:v>90.746359999999996</c:v>
                </c:pt>
                <c:pt idx="28">
                  <c:v>92.692076</c:v>
                </c:pt>
                <c:pt idx="29">
                  <c:v>86.868606</c:v>
                </c:pt>
                <c:pt idx="30">
                  <c:v>79.171988999999996</c:v>
                </c:pt>
                <c:pt idx="31">
                  <c:v>75.569913999999997</c:v>
                </c:pt>
                <c:pt idx="32">
                  <c:v>77.475972999999996</c:v>
                </c:pt>
                <c:pt idx="33">
                  <c:v>81.879538999999994</c:v>
                </c:pt>
                <c:pt idx="34">
                  <c:v>89.191877000000005</c:v>
                </c:pt>
                <c:pt idx="35">
                  <c:v>88.860583000000005</c:v>
                </c:pt>
                <c:pt idx="36">
                  <c:v>84.541109000000006</c:v>
                </c:pt>
                <c:pt idx="37">
                  <c:v>81.034187000000003</c:v>
                </c:pt>
                <c:pt idx="38">
                  <c:v>86.143270000000001</c:v>
                </c:pt>
                <c:pt idx="39">
                  <c:v>90.746359999999996</c:v>
                </c:pt>
                <c:pt idx="40">
                  <c:v>92.692076</c:v>
                </c:pt>
                <c:pt idx="41">
                  <c:v>86.868606</c:v>
                </c:pt>
                <c:pt idx="42">
                  <c:v>79.171988999999996</c:v>
                </c:pt>
                <c:pt idx="43">
                  <c:v>75.569913999999997</c:v>
                </c:pt>
                <c:pt idx="44">
                  <c:v>77.475972999999996</c:v>
                </c:pt>
                <c:pt idx="45">
                  <c:v>81.879538999999994</c:v>
                </c:pt>
                <c:pt idx="46">
                  <c:v>89.191877000000005</c:v>
                </c:pt>
                <c:pt idx="47">
                  <c:v>88.860583000000005</c:v>
                </c:pt>
                <c:pt idx="48">
                  <c:v>84.541109000000006</c:v>
                </c:pt>
                <c:pt idx="49">
                  <c:v>81.034187000000003</c:v>
                </c:pt>
                <c:pt idx="50">
                  <c:v>86.143270000000001</c:v>
                </c:pt>
                <c:pt idx="51">
                  <c:v>90.746359999999996</c:v>
                </c:pt>
                <c:pt idx="52">
                  <c:v>92.692076</c:v>
                </c:pt>
                <c:pt idx="53">
                  <c:v>86.868606</c:v>
                </c:pt>
                <c:pt idx="54">
                  <c:v>79.171988999999996</c:v>
                </c:pt>
                <c:pt idx="55">
                  <c:v>75.569913999999997</c:v>
                </c:pt>
                <c:pt idx="56">
                  <c:v>77.475972999999996</c:v>
                </c:pt>
                <c:pt idx="57">
                  <c:v>81.879538999999994</c:v>
                </c:pt>
                <c:pt idx="58">
                  <c:v>89.191877000000005</c:v>
                </c:pt>
                <c:pt idx="59">
                  <c:v>88.860583000000005</c:v>
                </c:pt>
                <c:pt idx="60">
                  <c:v>84.541109000000006</c:v>
                </c:pt>
                <c:pt idx="61">
                  <c:v>81.034187000000003</c:v>
                </c:pt>
                <c:pt idx="62">
                  <c:v>86.143270000000001</c:v>
                </c:pt>
                <c:pt idx="63">
                  <c:v>90.746359999999996</c:v>
                </c:pt>
                <c:pt idx="64">
                  <c:v>92.692076</c:v>
                </c:pt>
                <c:pt idx="65">
                  <c:v>86.868606</c:v>
                </c:pt>
                <c:pt idx="66">
                  <c:v>79.171988999999996</c:v>
                </c:pt>
                <c:pt idx="67">
                  <c:v>75.569913999999997</c:v>
                </c:pt>
                <c:pt idx="68">
                  <c:v>77.475972999999996</c:v>
                </c:pt>
                <c:pt idx="69">
                  <c:v>81.879538999999994</c:v>
                </c:pt>
                <c:pt idx="70">
                  <c:v>89.191877000000005</c:v>
                </c:pt>
                <c:pt idx="71">
                  <c:v>88.860583000000005</c:v>
                </c:pt>
                <c:pt idx="72">
                  <c:v>84.541109000000006</c:v>
                </c:pt>
                <c:pt idx="73">
                  <c:v>81.034187000000003</c:v>
                </c:pt>
                <c:pt idx="74">
                  <c:v>86.143270000000001</c:v>
                </c:pt>
                <c:pt idx="75">
                  <c:v>90.746359999999996</c:v>
                </c:pt>
                <c:pt idx="76">
                  <c:v>92.692076</c:v>
                </c:pt>
                <c:pt idx="77">
                  <c:v>86.868606</c:v>
                </c:pt>
                <c:pt idx="78">
                  <c:v>79.171988999999996</c:v>
                </c:pt>
                <c:pt idx="79">
                  <c:v>75.569913999999997</c:v>
                </c:pt>
                <c:pt idx="80">
                  <c:v>77.475972999999996</c:v>
                </c:pt>
                <c:pt idx="81">
                  <c:v>81.879538999999994</c:v>
                </c:pt>
                <c:pt idx="82">
                  <c:v>89.191877000000005</c:v>
                </c:pt>
                <c:pt idx="83">
                  <c:v>88.860583000000005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6-44ED-B42C-343C41BF7494}"/>
            </c:ext>
          </c:extLst>
        </c:ser>
        <c:ser>
          <c:idx val="2"/>
          <c:order val="2"/>
          <c:tx>
            <c:strRef>
              <c:f>'34'!$E$28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noFill/>
            </a:ln>
          </c:spPr>
          <c:cat>
            <c:numRef>
              <c:f>'34'!$A$29:$A$112</c:f>
              <c:numCache>
                <c:formatCode>mmm\ yyyy</c:formatCode>
                <c:ptCount val="8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</c:numCache>
            </c:numRef>
          </c:cat>
          <c:val>
            <c:numRef>
              <c:f>'34'!$E$29:$E$112</c:f>
              <c:numCache>
                <c:formatCode>0</c:formatCode>
                <c:ptCount val="84"/>
                <c:pt idx="0">
                  <c:v>49.592917999999997</c:v>
                </c:pt>
                <c:pt idx="1">
                  <c:v>58.077360999999996</c:v>
                </c:pt>
                <c:pt idx="2">
                  <c:v>58.890236999999985</c:v>
                </c:pt>
                <c:pt idx="3">
                  <c:v>60.787436999999997</c:v>
                </c:pt>
                <c:pt idx="4">
                  <c:v>61.023837</c:v>
                </c:pt>
                <c:pt idx="5">
                  <c:v>63.066613999999987</c:v>
                </c:pt>
                <c:pt idx="6">
                  <c:v>57.976574999999997</c:v>
                </c:pt>
                <c:pt idx="7">
                  <c:v>52.759819000000007</c:v>
                </c:pt>
                <c:pt idx="8">
                  <c:v>50.425646999999998</c:v>
                </c:pt>
                <c:pt idx="9">
                  <c:v>50.178331000000014</c:v>
                </c:pt>
                <c:pt idx="10">
                  <c:v>45.330276999999995</c:v>
                </c:pt>
                <c:pt idx="11">
                  <c:v>44.167804000000004</c:v>
                </c:pt>
                <c:pt idx="12">
                  <c:v>49.592917999999997</c:v>
                </c:pt>
                <c:pt idx="13">
                  <c:v>58.077360999999996</c:v>
                </c:pt>
                <c:pt idx="14">
                  <c:v>58.890236999999985</c:v>
                </c:pt>
                <c:pt idx="15">
                  <c:v>60.787436999999997</c:v>
                </c:pt>
                <c:pt idx="16">
                  <c:v>61.023837</c:v>
                </c:pt>
                <c:pt idx="17">
                  <c:v>63.066613999999987</c:v>
                </c:pt>
                <c:pt idx="18">
                  <c:v>57.976574999999997</c:v>
                </c:pt>
                <c:pt idx="19">
                  <c:v>52.759819000000007</c:v>
                </c:pt>
                <c:pt idx="20">
                  <c:v>50.425646999999998</c:v>
                </c:pt>
                <c:pt idx="21">
                  <c:v>50.178331000000014</c:v>
                </c:pt>
                <c:pt idx="22">
                  <c:v>45.330276999999995</c:v>
                </c:pt>
                <c:pt idx="23">
                  <c:v>44.167804000000004</c:v>
                </c:pt>
                <c:pt idx="24">
                  <c:v>49.592917999999997</c:v>
                </c:pt>
                <c:pt idx="25">
                  <c:v>58.077360999999996</c:v>
                </c:pt>
                <c:pt idx="26">
                  <c:v>58.890236999999985</c:v>
                </c:pt>
                <c:pt idx="27">
                  <c:v>60.787436999999997</c:v>
                </c:pt>
                <c:pt idx="28">
                  <c:v>61.023837</c:v>
                </c:pt>
                <c:pt idx="29">
                  <c:v>63.066613999999987</c:v>
                </c:pt>
                <c:pt idx="30">
                  <c:v>57.976574999999997</c:v>
                </c:pt>
                <c:pt idx="31">
                  <c:v>52.759819000000007</c:v>
                </c:pt>
                <c:pt idx="32">
                  <c:v>50.425646999999998</c:v>
                </c:pt>
                <c:pt idx="33">
                  <c:v>50.178331000000014</c:v>
                </c:pt>
                <c:pt idx="34">
                  <c:v>45.330276999999995</c:v>
                </c:pt>
                <c:pt idx="35">
                  <c:v>44.167804000000004</c:v>
                </c:pt>
                <c:pt idx="36">
                  <c:v>49.592917999999997</c:v>
                </c:pt>
                <c:pt idx="37">
                  <c:v>58.077360999999996</c:v>
                </c:pt>
                <c:pt idx="38">
                  <c:v>58.890236999999985</c:v>
                </c:pt>
                <c:pt idx="39">
                  <c:v>60.787436999999997</c:v>
                </c:pt>
                <c:pt idx="40">
                  <c:v>61.023837</c:v>
                </c:pt>
                <c:pt idx="41">
                  <c:v>63.066613999999987</c:v>
                </c:pt>
                <c:pt idx="42">
                  <c:v>57.976574999999997</c:v>
                </c:pt>
                <c:pt idx="43">
                  <c:v>52.759819000000007</c:v>
                </c:pt>
                <c:pt idx="44">
                  <c:v>50.425646999999998</c:v>
                </c:pt>
                <c:pt idx="45">
                  <c:v>50.178331000000014</c:v>
                </c:pt>
                <c:pt idx="46">
                  <c:v>45.330276999999995</c:v>
                </c:pt>
                <c:pt idx="47">
                  <c:v>44.167804000000004</c:v>
                </c:pt>
                <c:pt idx="48">
                  <c:v>49.592917999999997</c:v>
                </c:pt>
                <c:pt idx="49">
                  <c:v>58.077360999999996</c:v>
                </c:pt>
                <c:pt idx="50">
                  <c:v>58.890236999999985</c:v>
                </c:pt>
                <c:pt idx="51">
                  <c:v>60.787436999999997</c:v>
                </c:pt>
                <c:pt idx="52">
                  <c:v>61.023837</c:v>
                </c:pt>
                <c:pt idx="53">
                  <c:v>63.066613999999987</c:v>
                </c:pt>
                <c:pt idx="54">
                  <c:v>57.976574999999997</c:v>
                </c:pt>
                <c:pt idx="55">
                  <c:v>52.759819000000007</c:v>
                </c:pt>
                <c:pt idx="56">
                  <c:v>50.425646999999998</c:v>
                </c:pt>
                <c:pt idx="57">
                  <c:v>50.178331000000014</c:v>
                </c:pt>
                <c:pt idx="58">
                  <c:v>45.330276999999995</c:v>
                </c:pt>
                <c:pt idx="59">
                  <c:v>44.167804000000004</c:v>
                </c:pt>
                <c:pt idx="60">
                  <c:v>49.592917999999997</c:v>
                </c:pt>
                <c:pt idx="61">
                  <c:v>58.077360999999996</c:v>
                </c:pt>
                <c:pt idx="62">
                  <c:v>58.890236999999985</c:v>
                </c:pt>
                <c:pt idx="63">
                  <c:v>60.787436999999997</c:v>
                </c:pt>
                <c:pt idx="64">
                  <c:v>61.023837</c:v>
                </c:pt>
                <c:pt idx="65">
                  <c:v>63.066613999999987</c:v>
                </c:pt>
                <c:pt idx="66">
                  <c:v>57.976574999999997</c:v>
                </c:pt>
                <c:pt idx="67">
                  <c:v>52.759819000000007</c:v>
                </c:pt>
                <c:pt idx="68">
                  <c:v>50.425646999999998</c:v>
                </c:pt>
                <c:pt idx="69">
                  <c:v>50.178331000000014</c:v>
                </c:pt>
                <c:pt idx="70">
                  <c:v>45.330276999999995</c:v>
                </c:pt>
                <c:pt idx="71">
                  <c:v>44.167804000000004</c:v>
                </c:pt>
                <c:pt idx="72">
                  <c:v>49.592917999999997</c:v>
                </c:pt>
                <c:pt idx="73">
                  <c:v>58.077360999999996</c:v>
                </c:pt>
                <c:pt idx="74">
                  <c:v>58.890236999999985</c:v>
                </c:pt>
                <c:pt idx="75">
                  <c:v>60.787436999999997</c:v>
                </c:pt>
                <c:pt idx="76">
                  <c:v>61.023837</c:v>
                </c:pt>
                <c:pt idx="77">
                  <c:v>63.066613999999987</c:v>
                </c:pt>
                <c:pt idx="78">
                  <c:v>57.976574999999997</c:v>
                </c:pt>
                <c:pt idx="79">
                  <c:v>52.759819000000007</c:v>
                </c:pt>
                <c:pt idx="80">
                  <c:v>50.425646999999998</c:v>
                </c:pt>
                <c:pt idx="81">
                  <c:v>50.178331000000014</c:v>
                </c:pt>
                <c:pt idx="82">
                  <c:v>45.330276999999995</c:v>
                </c:pt>
                <c:pt idx="83">
                  <c:v>44.167804000000004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6-44ED-B42C-343C41B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9552"/>
        <c:axId val="-975076832"/>
      </c:areaChart>
      <c:lineChart>
        <c:grouping val="standard"/>
        <c:varyColors val="0"/>
        <c:ser>
          <c:idx val="0"/>
          <c:order val="0"/>
          <c:tx>
            <c:strRef>
              <c:f>'34'!$P$6</c:f>
              <c:strCache>
                <c:ptCount val="1"/>
                <c:pt idx="0">
                  <c:v>Electric Power Sector Coal Stocks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#REF!</c:f>
            </c:multiLvlStrRef>
          </c:cat>
          <c:val>
            <c:numRef>
              <c:f>'34'!$B$29:$B$112</c:f>
              <c:numCache>
                <c:formatCode>0.0</c:formatCode>
                <c:ptCount val="84"/>
                <c:pt idx="0">
                  <c:v>134.134027</c:v>
                </c:pt>
                <c:pt idx="1">
                  <c:v>139.111548</c:v>
                </c:pt>
                <c:pt idx="2">
                  <c:v>145.03350699999999</c:v>
                </c:pt>
                <c:pt idx="3">
                  <c:v>151.53379699999999</c:v>
                </c:pt>
                <c:pt idx="4">
                  <c:v>153.715913</c:v>
                </c:pt>
                <c:pt idx="5">
                  <c:v>149.93521999999999</c:v>
                </c:pt>
                <c:pt idx="6">
                  <c:v>137.14856399999999</c:v>
                </c:pt>
                <c:pt idx="7">
                  <c:v>128.329733</c:v>
                </c:pt>
                <c:pt idx="8">
                  <c:v>127.90161999999999</c:v>
                </c:pt>
                <c:pt idx="9">
                  <c:v>132.05787000000001</c:v>
                </c:pt>
                <c:pt idx="10">
                  <c:v>134.522154</c:v>
                </c:pt>
                <c:pt idx="11">
                  <c:v>131.43067300000001</c:v>
                </c:pt>
                <c:pt idx="12">
                  <c:v>123.70493999999999</c:v>
                </c:pt>
                <c:pt idx="13">
                  <c:v>107.697982</c:v>
                </c:pt>
                <c:pt idx="14">
                  <c:v>109.613539</c:v>
                </c:pt>
                <c:pt idx="15">
                  <c:v>115.50493</c:v>
                </c:pt>
                <c:pt idx="16">
                  <c:v>117.93173899999999</c:v>
                </c:pt>
                <c:pt idx="17">
                  <c:v>108.678173</c:v>
                </c:pt>
                <c:pt idx="18">
                  <c:v>94.974288000000001</c:v>
                </c:pt>
                <c:pt idx="19">
                  <c:v>81.761792</c:v>
                </c:pt>
                <c:pt idx="20">
                  <c:v>77.475972999999996</c:v>
                </c:pt>
                <c:pt idx="21">
                  <c:v>81.879538999999994</c:v>
                </c:pt>
                <c:pt idx="22">
                  <c:v>89.191877000000005</c:v>
                </c:pt>
                <c:pt idx="23">
                  <c:v>91.884252000000004</c:v>
                </c:pt>
                <c:pt idx="24">
                  <c:v>84.541109000000006</c:v>
                </c:pt>
                <c:pt idx="25">
                  <c:v>81.034187000000003</c:v>
                </c:pt>
                <c:pt idx="26">
                  <c:v>86.143270000000001</c:v>
                </c:pt>
                <c:pt idx="27">
                  <c:v>90.746359999999996</c:v>
                </c:pt>
                <c:pt idx="28">
                  <c:v>92.692076</c:v>
                </c:pt>
                <c:pt idx="29">
                  <c:v>86.868606</c:v>
                </c:pt>
                <c:pt idx="30">
                  <c:v>79.171988999999996</c:v>
                </c:pt>
                <c:pt idx="31">
                  <c:v>75.569913999999997</c:v>
                </c:pt>
                <c:pt idx="32">
                  <c:v>79.354139000000004</c:v>
                </c:pt>
                <c:pt idx="33">
                  <c:v>87.342115000000007</c:v>
                </c:pt>
                <c:pt idx="34">
                  <c:v>93.202696000000003</c:v>
                </c:pt>
                <c:pt idx="35">
                  <c:v>88.860583000000005</c:v>
                </c:pt>
                <c:pt idx="36">
                  <c:v>92.713750000000005</c:v>
                </c:pt>
                <c:pt idx="37">
                  <c:v>99.759538000000006</c:v>
                </c:pt>
                <c:pt idx="38">
                  <c:v>109.04113700000001</c:v>
                </c:pt>
                <c:pt idx="39">
                  <c:v>119.46028</c:v>
                </c:pt>
                <c:pt idx="40">
                  <c:v>127.78824</c:v>
                </c:pt>
                <c:pt idx="41">
                  <c:v>129.190541</c:v>
                </c:pt>
                <c:pt idx="42">
                  <c:v>122.916276</c:v>
                </c:pt>
                <c:pt idx="43">
                  <c:v>117.89783300000001</c:v>
                </c:pt>
                <c:pt idx="44">
                  <c:v>118.05373299999999</c:v>
                </c:pt>
                <c:pt idx="45">
                  <c:v>123.046131</c:v>
                </c:pt>
                <c:pt idx="46">
                  <c:v>130.98483400000001</c:v>
                </c:pt>
                <c:pt idx="47">
                  <c:v>133.02838700000001</c:v>
                </c:pt>
                <c:pt idx="48">
                  <c:v>123.854271</c:v>
                </c:pt>
                <c:pt idx="49">
                  <c:v>129.170199</c:v>
                </c:pt>
                <c:pt idx="50">
                  <c:v>135.53725399999999</c:v>
                </c:pt>
                <c:pt idx="51">
                  <c:v>138.83927399999999</c:v>
                </c:pt>
                <c:pt idx="52">
                  <c:v>139.892605</c:v>
                </c:pt>
                <c:pt idx="53">
                  <c:v>135.229253</c:v>
                </c:pt>
                <c:pt idx="54">
                  <c:v>127.37750200000001</c:v>
                </c:pt>
                <c:pt idx="55">
                  <c:v>121.755689</c:v>
                </c:pt>
                <c:pt idx="56">
                  <c:v>122.555119</c:v>
                </c:pt>
                <c:pt idx="57">
                  <c:v>127.74657000000001</c:v>
                </c:pt>
                <c:pt idx="58">
                  <c:v>131.09076999999999</c:v>
                </c:pt>
                <c:pt idx="59">
                  <c:v>127.825935</c:v>
                </c:pt>
                <c:pt idx="60">
                  <c:v>113.29333</c:v>
                </c:pt>
                <c:pt idx="61">
                  <c:v>106.81254</c:v>
                </c:pt>
                <c:pt idx="62">
                  <c:v>111.66533</c:v>
                </c:pt>
                <c:pt idx="63">
                  <c:v>115.928974</c:v>
                </c:pt>
                <c:pt idx="64">
                  <c:v>119.50830999999999</c:v>
                </c:pt>
                <c:pt idx="65">
                  <c:v>116.434455</c:v>
                </c:pt>
                <c:pt idx="66">
                  <c:v>108.748628</c:v>
                </c:pt>
                <c:pt idx="67">
                  <c:v>104.584324</c:v>
                </c:pt>
                <c:pt idx="68">
                  <c:v>108.90130000000001</c:v>
                </c:pt>
                <c:pt idx="69">
                  <c:v>112.8715</c:v>
                </c:pt>
                <c:pt idx="70">
                  <c:v>114.8154</c:v>
                </c:pt>
                <c:pt idx="71">
                  <c:v>106.6913</c:v>
                </c:pt>
                <c:pt idx="72">
                  <c:v>103.16289999999999</c:v>
                </c:pt>
                <c:pt idx="73">
                  <c:v>102.0909</c:v>
                </c:pt>
                <c:pt idx="74">
                  <c:v>109.0425</c:v>
                </c:pt>
                <c:pt idx="75">
                  <c:v>115.8496</c:v>
                </c:pt>
                <c:pt idx="76">
                  <c:v>121.20820000000001</c:v>
                </c:pt>
                <c:pt idx="77">
                  <c:v>117.2144</c:v>
                </c:pt>
                <c:pt idx="78">
                  <c:v>107.63079999999999</c:v>
                </c:pt>
                <c:pt idx="79">
                  <c:v>102.4562</c:v>
                </c:pt>
                <c:pt idx="80">
                  <c:v>100.90260000000001</c:v>
                </c:pt>
                <c:pt idx="81">
                  <c:v>104.9657</c:v>
                </c:pt>
                <c:pt idx="82">
                  <c:v>107.2697</c:v>
                </c:pt>
                <c:pt idx="83">
                  <c:v>101.6934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6-44ED-B42C-343C41B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9552"/>
        <c:axId val="-975076832"/>
      </c:lineChart>
      <c:scatterChart>
        <c:scatterStyle val="lineMarker"/>
        <c:varyColors val="0"/>
        <c:ser>
          <c:idx val="3"/>
          <c:order val="3"/>
          <c:tx>
            <c:strRef>
              <c:f>'34'!$B$116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6-44ED-B42C-343C41BF7494}"/>
                </c:ext>
              </c:extLst>
            </c:dLbl>
            <c:dLbl>
              <c:idx val="1"/>
              <c:layout>
                <c:manualLayout>
                  <c:x val="4.440359589197692E-3"/>
                  <c:y val="3.164627011984946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6-44ED-B42C-343C41BF7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'34'!$A$117:$A$118</c:f>
              <c:numCache>
                <c:formatCode>0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xVal>
          <c:yVal>
            <c:numRef>
              <c:f>'34'!$B$117:$B$118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216-44ED-B42C-343C41B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6080"/>
        <c:axId val="-975071936"/>
      </c:scatterChart>
      <c:dateAx>
        <c:axId val="-975079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m\ 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75076832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-975076832"/>
        <c:scaling>
          <c:orientation val="minMax"/>
          <c:max val="17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-975079552"/>
        <c:crosses val="autoZero"/>
        <c:crossBetween val="between"/>
        <c:majorUnit val="25"/>
      </c:valAx>
      <c:valAx>
        <c:axId val="-975086080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5071936"/>
        <c:crosses val="max"/>
        <c:crossBetween val="midCat"/>
      </c:valAx>
      <c:valAx>
        <c:axId val="-97507193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86080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Components of annual change</a:t>
            </a:r>
          </a:p>
          <a:p>
            <a:pPr algn="l">
              <a:defRPr baseline="0"/>
            </a:pPr>
            <a:r>
              <a:rPr lang="en-US" sz="1000" b="0" baseline="0"/>
              <a:t>quadrillion British thermal units </a:t>
            </a:r>
          </a:p>
        </c:rich>
      </c:tx>
      <c:layout>
        <c:manualLayout>
          <c:xMode val="edge"/>
          <c:yMode val="edge"/>
          <c:x val="8.8725351021664706E-3"/>
          <c:y val="7.74043544875362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34021646470132"/>
          <c:y val="0.12328104569037031"/>
          <c:w val="0.57258999325754667"/>
          <c:h val="0.62191269354004686"/>
        </c:manualLayout>
      </c:layout>
      <c:barChart>
        <c:barDir val="col"/>
        <c:grouping val="stacked"/>
        <c:varyColors val="0"/>
        <c:ser>
          <c:idx val="1"/>
          <c:order val="0"/>
          <c:tx>
            <c:v>Wood biomass</c:v>
          </c:tx>
          <c:spPr>
            <a:solidFill>
              <a:schemeClr val="accent2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'35'!$I$28:$L$28</c:f>
              <c:numCache>
                <c:formatCode>0.000</c:formatCode>
                <c:ptCount val="4"/>
                <c:pt idx="0">
                  <c:v>-0.16612434600000014</c:v>
                </c:pt>
                <c:pt idx="1">
                  <c:v>-5.1851654999999885E-2</c:v>
                </c:pt>
                <c:pt idx="2">
                  <c:v>2.4341334999999908E-2</c:v>
                </c:pt>
                <c:pt idx="3">
                  <c:v>0.1055728060000003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C-44CA-80A1-FEC5477E32E1}"/>
            </c:ext>
          </c:extLst>
        </c:ser>
        <c:ser>
          <c:idx val="4"/>
          <c:order val="1"/>
          <c:tx>
            <c:v>Other biomass</c:v>
          </c:tx>
          <c:spPr>
            <a:solidFill>
              <a:schemeClr val="accent6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'35'!$I$31:$L$31</c:f>
              <c:numCache>
                <c:formatCode>0.000</c:formatCode>
                <c:ptCount val="4"/>
                <c:pt idx="0">
                  <c:v>-1.815650000000002E-2</c:v>
                </c:pt>
                <c:pt idx="1">
                  <c:v>-1.3500838999999987E-2</c:v>
                </c:pt>
                <c:pt idx="2">
                  <c:v>-8.9592319999999837E-3</c:v>
                </c:pt>
                <c:pt idx="3">
                  <c:v>-3.1763109999999872E-3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C-44CA-80A1-FEC5477E32E1}"/>
            </c:ext>
          </c:extLst>
        </c:ser>
        <c:ser>
          <c:idx val="5"/>
          <c:order val="2"/>
          <c:tx>
            <c:v>Geothermal</c:v>
          </c:tx>
          <c:spPr>
            <a:solidFill>
              <a:schemeClr val="accent5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'35'!$I$32:$L$32</c:f>
              <c:numCache>
                <c:formatCode>0.000</c:formatCode>
                <c:ptCount val="4"/>
                <c:pt idx="0">
                  <c:v>9.5696100000000617E-4</c:v>
                </c:pt>
                <c:pt idx="1">
                  <c:v>-2.3757320000000054E-3</c:v>
                </c:pt>
                <c:pt idx="2">
                  <c:v>6.6862000000000865E-5</c:v>
                </c:pt>
                <c:pt idx="3">
                  <c:v>4.6230600000000954E-4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6C-44CA-80A1-FEC5477E32E1}"/>
            </c:ext>
          </c:extLst>
        </c:ser>
        <c:ser>
          <c:idx val="2"/>
          <c:order val="3"/>
          <c:tx>
            <c:v>Liquid biofuels</c:v>
          </c:tx>
          <c:spPr>
            <a:solidFill>
              <a:schemeClr val="accent3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'35'!$I$29:$L$29</c:f>
              <c:numCache>
                <c:formatCode>0.000</c:formatCode>
                <c:ptCount val="4"/>
                <c:pt idx="0">
                  <c:v>0.22606793075999976</c:v>
                </c:pt>
                <c:pt idx="1">
                  <c:v>0.14399217437999967</c:v>
                </c:pt>
                <c:pt idx="2">
                  <c:v>-0.21251792204999997</c:v>
                </c:pt>
                <c:pt idx="3">
                  <c:v>0.15903188894000042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C-44CA-80A1-FEC5477E32E1}"/>
            </c:ext>
          </c:extLst>
        </c:ser>
        <c:ser>
          <c:idx val="0"/>
          <c:order val="4"/>
          <c:tx>
            <c:v>Hydropower</c:v>
          </c:tx>
          <c:spPr>
            <a:solidFill>
              <a:schemeClr val="accent1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'35'!$I$27:$L$27</c:f>
              <c:numCache>
                <c:formatCode>0.000</c:formatCode>
                <c:ptCount val="4"/>
                <c:pt idx="0">
                  <c:v>-3.3390955E-2</c:v>
                </c:pt>
                <c:pt idx="1">
                  <c:v>-9.4737830000000134E-3</c:v>
                </c:pt>
                <c:pt idx="2">
                  <c:v>-8.0311300000002195E-4</c:v>
                </c:pt>
                <c:pt idx="3">
                  <c:v>6.726071900000008E-2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6C-44CA-80A1-FEC5477E32E1}"/>
            </c:ext>
          </c:extLst>
        </c:ser>
        <c:ser>
          <c:idx val="3"/>
          <c:order val="5"/>
          <c:tx>
            <c:v>Wind power</c:v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'35'!$I$30:$L$30</c:f>
              <c:numCache>
                <c:formatCode>0.000</c:formatCode>
                <c:ptCount val="4"/>
                <c:pt idx="0">
                  <c:v>-4.4679059899999984E-2</c:v>
                </c:pt>
                <c:pt idx="1">
                  <c:v>0.10499475990000007</c:v>
                </c:pt>
                <c:pt idx="2">
                  <c:v>3.2993521699999917E-2</c:v>
                </c:pt>
                <c:pt idx="3">
                  <c:v>7.8248029100000061E-2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6C-44CA-80A1-FEC5477E32E1}"/>
            </c:ext>
          </c:extLst>
        </c:ser>
        <c:ser>
          <c:idx val="6"/>
          <c:order val="6"/>
          <c:tx>
            <c:v>Solar</c:v>
          </c:tx>
          <c:spPr>
            <a:solidFill>
              <a:schemeClr val="accent4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'35'!$I$33:$L$33</c:f>
              <c:numCache>
                <c:formatCode>0.000</c:formatCode>
                <c:ptCount val="4"/>
                <c:pt idx="0">
                  <c:v>0.11441867697999997</c:v>
                </c:pt>
                <c:pt idx="1">
                  <c:v>0.22205318751000003</c:v>
                </c:pt>
                <c:pt idx="2">
                  <c:v>0.27521478060000004</c:v>
                </c:pt>
                <c:pt idx="3">
                  <c:v>0.22051940059999997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6C-44CA-80A1-FEC5477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78464"/>
        <c:axId val="-975096416"/>
      </c:barChart>
      <c:lineChart>
        <c:grouping val="standard"/>
        <c:varyColors val="0"/>
        <c:ser>
          <c:idx val="8"/>
          <c:order val="8"/>
          <c:tx>
            <c:v>net change</c:v>
          </c:tx>
          <c:spPr>
            <a:ln w="38100"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7.1356618861983023E-2"/>
                  <c:y val="-3.2936904435020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6C-44CA-80A1-FEC5477E32E1}"/>
                </c:ext>
              </c:extLst>
            </c:dLbl>
            <c:dLbl>
              <c:idx val="1"/>
              <c:layout>
                <c:manualLayout>
                  <c:x val="-6.9480912812581702E-2"/>
                  <c:y val="-5.610101341387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6C-44CA-80A1-FEC5477E32E1}"/>
                </c:ext>
              </c:extLst>
            </c:dLbl>
            <c:dLbl>
              <c:idx val="2"/>
              <c:layout>
                <c:manualLayout>
                  <c:x val="-8.2602045124660309E-2"/>
                  <c:y val="-2.78315308017274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 i="0" baseline="0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929612840703"/>
                      <c:h val="4.98259546118611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E6C-44CA-80A1-FEC5477E32E1}"/>
                </c:ext>
              </c:extLst>
            </c:dLbl>
            <c:dLbl>
              <c:idx val="3"/>
              <c:layout>
                <c:manualLayout>
                  <c:x val="-7.4902574325101542E-2"/>
                  <c:y val="-3.5241926744259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6C-44CA-80A1-FEC5477E3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'35'!$I$26:$L$26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'35'!$I$34:$L$34</c:f>
              <c:numCache>
                <c:formatCode>0.00</c:formatCode>
                <c:ptCount val="4"/>
                <c:pt idx="0">
                  <c:v>7.9092707839999582E-2</c:v>
                </c:pt>
                <c:pt idx="1">
                  <c:v>0.39383811278999986</c:v>
                </c:pt>
                <c:pt idx="2">
                  <c:v>0.11033623224999989</c:v>
                </c:pt>
                <c:pt idx="3">
                  <c:v>0.62791883864000086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E6C-44CA-80A1-FEC5477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8464"/>
        <c:axId val="-975096416"/>
      </c:lineChart>
      <c:scatterChart>
        <c:scatterStyle val="lineMarker"/>
        <c:varyColors val="0"/>
        <c:ser>
          <c:idx val="7"/>
          <c:order val="7"/>
          <c:tx>
            <c:strRef>
              <c:f>'35'!$B$44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6C-44CA-80A1-FEC5477E32E1}"/>
                </c:ext>
              </c:extLst>
            </c:dLbl>
            <c:dLbl>
              <c:idx val="1"/>
              <c:layout>
                <c:manualLayout>
                  <c:x val="5.0093851793290602E-2"/>
                  <c:y val="0.57123611831467191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6C-44CA-80A1-FEC5477E3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'35'!$A$45:$A$46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'35'!$B$45:$B$46</c:f>
              <c:numCache>
                <c:formatCode>0.00</c:formatCode>
                <c:ptCount val="2"/>
                <c:pt idx="0">
                  <c:v>-0.5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E6C-44CA-80A1-FEC5477E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6624"/>
        <c:axId val="-975092608"/>
      </c:scatterChart>
      <c:catAx>
        <c:axId val="-97507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6416"/>
        <c:crosses val="autoZero"/>
        <c:auto val="1"/>
        <c:lblAlgn val="ctr"/>
        <c:lblOffset val="100"/>
        <c:noMultiLvlLbl val="0"/>
      </c:catAx>
      <c:valAx>
        <c:axId val="-9750964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8464"/>
        <c:crosses val="autoZero"/>
        <c:crossBetween val="between"/>
      </c:valAx>
      <c:valAx>
        <c:axId val="-97508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92608"/>
        <c:crosses val="autoZero"/>
        <c:crossBetween val="midCat"/>
      </c:valAx>
      <c:valAx>
        <c:axId val="-975092608"/>
        <c:scaling>
          <c:orientation val="minMax"/>
          <c:max val="1"/>
          <c:min val="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75086624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U.S. renewable energy supply</a:t>
            </a:r>
          </a:p>
          <a:p>
            <a:pPr algn="l">
              <a:defRPr/>
            </a:pPr>
            <a:r>
              <a:rPr lang="en-US" sz="1000" b="0"/>
              <a:t>quadrillion British thermal units </a:t>
            </a:r>
          </a:p>
        </c:rich>
      </c:tx>
      <c:layout>
        <c:manualLayout>
          <c:xMode val="edge"/>
          <c:yMode val="edge"/>
          <c:x val="1.4001852698614268E-2"/>
          <c:y val="3.821512764152578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57627715013885"/>
          <c:y val="0.12736878388157077"/>
          <c:w val="0.76999687765478586"/>
          <c:h val="0.61782515074971889"/>
        </c:manualLayout>
      </c:layout>
      <c:barChart>
        <c:barDir val="col"/>
        <c:grouping val="stacked"/>
        <c:varyColors val="0"/>
        <c:ser>
          <c:idx val="4"/>
          <c:order val="0"/>
          <c:tx>
            <c:v>Other biomass</c:v>
          </c:tx>
          <c:spPr>
            <a:solidFill>
              <a:schemeClr val="accent6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'35'!$C$31:$G$31</c:f>
              <c:numCache>
                <c:formatCode>0.000</c:formatCode>
                <c:ptCount val="5"/>
                <c:pt idx="0">
                  <c:v>0.412328782</c:v>
                </c:pt>
                <c:pt idx="1">
                  <c:v>0.39417228199999998</c:v>
                </c:pt>
                <c:pt idx="2">
                  <c:v>0.380671443</c:v>
                </c:pt>
                <c:pt idx="3">
                  <c:v>0.37171221100000001</c:v>
                </c:pt>
                <c:pt idx="4">
                  <c:v>0.36853590000000003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9-4684-A200-3A4D7CF6463C}"/>
            </c:ext>
          </c:extLst>
        </c:ser>
        <c:ser>
          <c:idx val="1"/>
          <c:order val="1"/>
          <c:tx>
            <c:v>Wood biomass</c:v>
          </c:tx>
          <c:spPr>
            <a:solidFill>
              <a:schemeClr val="accent2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'35'!$C$28:$G$28</c:f>
              <c:numCache>
                <c:formatCode>0.000</c:formatCode>
                <c:ptCount val="5"/>
                <c:pt idx="0">
                  <c:v>2.13517036</c:v>
                </c:pt>
                <c:pt idx="1">
                  <c:v>1.9690460139999999</c:v>
                </c:pt>
                <c:pt idx="2">
                  <c:v>1.917194359</c:v>
                </c:pt>
                <c:pt idx="3">
                  <c:v>1.9415356939999999</c:v>
                </c:pt>
                <c:pt idx="4">
                  <c:v>2.0471085000000002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9-4684-A200-3A4D7CF6463C}"/>
            </c:ext>
          </c:extLst>
        </c:ser>
        <c:ser>
          <c:idx val="5"/>
          <c:order val="2"/>
          <c:tx>
            <c:v>Geothermal</c:v>
          </c:tx>
          <c:spPr>
            <a:solidFill>
              <a:schemeClr val="accent5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'35'!$C$32:$G$32</c:f>
              <c:numCache>
                <c:formatCode>0.000</c:formatCode>
                <c:ptCount val="5"/>
                <c:pt idx="0">
                  <c:v>0.118388603</c:v>
                </c:pt>
                <c:pt idx="1">
                  <c:v>0.119345564</c:v>
                </c:pt>
                <c:pt idx="2">
                  <c:v>0.116969832</c:v>
                </c:pt>
                <c:pt idx="3">
                  <c:v>0.117036694</c:v>
                </c:pt>
                <c:pt idx="4">
                  <c:v>0.11749900000000001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F9-4684-A200-3A4D7CF6463C}"/>
            </c:ext>
          </c:extLst>
        </c:ser>
        <c:ser>
          <c:idx val="2"/>
          <c:order val="3"/>
          <c:tx>
            <c:v>Liquid biofuels</c:v>
          </c:tx>
          <c:spPr>
            <a:solidFill>
              <a:schemeClr val="accent3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'35'!$C$29:$G$29</c:f>
              <c:numCache>
                <c:formatCode>0.000</c:formatCode>
                <c:ptCount val="5"/>
                <c:pt idx="0">
                  <c:v>2.4326810279700002</c:v>
                </c:pt>
                <c:pt idx="1">
                  <c:v>2.6587489587299999</c:v>
                </c:pt>
                <c:pt idx="2">
                  <c:v>2.8027411331099996</c:v>
                </c:pt>
                <c:pt idx="3">
                  <c:v>2.5902232110599996</c:v>
                </c:pt>
                <c:pt idx="4">
                  <c:v>2.7492551000000001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F9-4684-A200-3A4D7CF6463C}"/>
            </c:ext>
          </c:extLst>
        </c:ser>
        <c:ser>
          <c:idx val="0"/>
          <c:order val="4"/>
          <c:tx>
            <c:v>Hydropower</c:v>
          </c:tx>
          <c:spPr>
            <a:solidFill>
              <a:schemeClr val="accent1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'35'!$C$27:$G$27</c:f>
              <c:numCache>
                <c:formatCode>0.000</c:formatCode>
                <c:ptCount val="5"/>
                <c:pt idx="0">
                  <c:v>0.86933893200000001</c:v>
                </c:pt>
                <c:pt idx="1">
                  <c:v>0.83594797700000001</c:v>
                </c:pt>
                <c:pt idx="2">
                  <c:v>0.826474194</c:v>
                </c:pt>
                <c:pt idx="3">
                  <c:v>0.82567108099999997</c:v>
                </c:pt>
                <c:pt idx="4">
                  <c:v>0.89293180000000005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F9-4684-A200-3A4D7CF6463C}"/>
            </c:ext>
          </c:extLst>
        </c:ser>
        <c:ser>
          <c:idx val="3"/>
          <c:order val="5"/>
          <c:tx>
            <c:v>Wind power</c:v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'35'!$C$30:$G$30</c:f>
              <c:numCache>
                <c:formatCode>0.000</c:formatCode>
                <c:ptCount val="5"/>
                <c:pt idx="0">
                  <c:v>1.4807883492</c:v>
                </c:pt>
                <c:pt idx="1">
                  <c:v>1.4361092893</c:v>
                </c:pt>
                <c:pt idx="2">
                  <c:v>1.5411040492000001</c:v>
                </c:pt>
                <c:pt idx="3">
                  <c:v>1.5740975709</c:v>
                </c:pt>
                <c:pt idx="4">
                  <c:v>1.6523456000000001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F9-4684-A200-3A4D7CF6463C}"/>
            </c:ext>
          </c:extLst>
        </c:ser>
        <c:ser>
          <c:idx val="6"/>
          <c:order val="6"/>
          <c:tx>
            <c:v>Solar</c:v>
          </c:tx>
          <c:spPr>
            <a:solidFill>
              <a:schemeClr val="accent4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'35'!$C$33:$G$33</c:f>
              <c:numCache>
                <c:formatCode>0.000</c:formatCode>
                <c:ptCount val="5"/>
                <c:pt idx="0">
                  <c:v>0.76399545431000004</c:v>
                </c:pt>
                <c:pt idx="1">
                  <c:v>0.87841413129000001</c:v>
                </c:pt>
                <c:pt idx="2">
                  <c:v>1.1004673188</c:v>
                </c:pt>
                <c:pt idx="3">
                  <c:v>1.3756820994000001</c:v>
                </c:pt>
                <c:pt idx="4">
                  <c:v>1.5962015000000001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F9-4684-A200-3A4D7CF6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85536"/>
        <c:axId val="-975101312"/>
      </c:barChart>
      <c:scatterChart>
        <c:scatterStyle val="lineMarker"/>
        <c:varyColors val="0"/>
        <c:ser>
          <c:idx val="7"/>
          <c:order val="7"/>
          <c:tx>
            <c:strRef>
              <c:f>'35'!$B$40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F9-4684-A200-3A4D7CF6463C}"/>
                </c:ext>
              </c:extLst>
            </c:dLbl>
            <c:dLbl>
              <c:idx val="1"/>
              <c:layout>
                <c:manualLayout>
                  <c:x val="-2.7276229944321807E-2"/>
                  <c:y val="2.374569057570857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F9-4684-A200-3A4D7CF646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'35'!$A$41:$A$42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'35'!$B$41:$B$42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DF9-4684-A200-3A4D7CF6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3024"/>
        <c:axId val="-975089344"/>
      </c:scatterChart>
      <c:catAx>
        <c:axId val="-9750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1312"/>
        <c:crosses val="autoZero"/>
        <c:auto val="1"/>
        <c:lblAlgn val="ctr"/>
        <c:lblOffset val="100"/>
        <c:noMultiLvlLbl val="0"/>
      </c:catAx>
      <c:valAx>
        <c:axId val="-9751013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5536"/>
        <c:crosses val="autoZero"/>
        <c:crossBetween val="between"/>
      </c:valAx>
      <c:valAx>
        <c:axId val="-97507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89344"/>
        <c:crosses val="autoZero"/>
        <c:crossBetween val="midCat"/>
      </c:valAx>
      <c:valAx>
        <c:axId val="-97508934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73024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U.S. annual energy expenditures</a:t>
            </a:r>
          </a:p>
          <a:p>
            <a:pPr algn="l">
              <a:defRPr baseline="0"/>
            </a:pPr>
            <a:r>
              <a:rPr lang="en-US" sz="1000" b="0" baseline="0"/>
              <a:t>share of gross domestic product</a:t>
            </a:r>
          </a:p>
        </c:rich>
      </c:tx>
      <c:layout>
        <c:manualLayout>
          <c:xMode val="edge"/>
          <c:yMode val="edge"/>
          <c:x val="1.0564940066252401E-2"/>
          <c:y val="1.57480314960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227404501266602E-2"/>
          <c:y val="0.17117395828480017"/>
          <c:w val="0.8890416746687152"/>
          <c:h val="0.62528692789140949"/>
        </c:manualLayout>
      </c:layout>
      <c:lineChart>
        <c:grouping val="standard"/>
        <c:varyColors val="0"/>
        <c:ser>
          <c:idx val="1"/>
          <c:order val="0"/>
          <c:tx>
            <c:strRef>
              <c:f>'37'!$Q$6</c:f>
              <c:strCache>
                <c:ptCount val="1"/>
                <c:pt idx="0">
                  <c:v>Energy expenditures as a share of GDP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'37'!$A$28:$A$48</c:f>
              <c:numCache>
                <c:formatCode>General</c:formatCod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</c:numCache>
            </c:numRef>
          </c:cat>
          <c:val>
            <c:numRef>
              <c:f>'37'!$B$28:$B$48</c:f>
              <c:numCache>
                <c:formatCode>0.0%</c:formatCode>
                <c:ptCount val="21"/>
                <c:pt idx="0">
                  <c:v>8.3874734864000003E-2</c:v>
                </c:pt>
                <c:pt idx="1">
                  <c:v>8.5243580387000001E-2</c:v>
                </c:pt>
                <c:pt idx="2">
                  <c:v>9.5419257068999994E-2</c:v>
                </c:pt>
                <c:pt idx="3">
                  <c:v>7.3664433220999997E-2</c:v>
                </c:pt>
                <c:pt idx="4">
                  <c:v>8.0700471203000002E-2</c:v>
                </c:pt>
                <c:pt idx="5">
                  <c:v>8.9277079768999998E-2</c:v>
                </c:pt>
                <c:pt idx="6">
                  <c:v>8.3382758867000001E-2</c:v>
                </c:pt>
                <c:pt idx="7">
                  <c:v>8.1523857108000003E-2</c:v>
                </c:pt>
                <c:pt idx="8">
                  <c:v>7.9236786126999997E-2</c:v>
                </c:pt>
                <c:pt idx="9">
                  <c:v>6.1705468068000001E-2</c:v>
                </c:pt>
                <c:pt idx="10">
                  <c:v>5.5263814555999997E-2</c:v>
                </c:pt>
                <c:pt idx="11">
                  <c:v>5.7939695186E-2</c:v>
                </c:pt>
                <c:pt idx="12">
                  <c:v>6.1579219209000002E-2</c:v>
                </c:pt>
                <c:pt idx="13">
                  <c:v>5.6817461712999999E-2</c:v>
                </c:pt>
                <c:pt idx="14">
                  <c:v>4.7133095354000003E-2</c:v>
                </c:pt>
                <c:pt idx="15">
                  <c:v>5.5509880929999998E-2</c:v>
                </c:pt>
                <c:pt idx="16">
                  <c:v>6.5986885147999996E-2</c:v>
                </c:pt>
                <c:pt idx="17">
                  <c:v>5.5372902770000003E-2</c:v>
                </c:pt>
                <c:pt idx="18">
                  <c:v>5.0922600434000001E-2</c:v>
                </c:pt>
                <c:pt idx="19">
                  <c:v>4.8652603048000002E-2</c:v>
                </c:pt>
                <c:pt idx="20">
                  <c:v>4.5316871081E-2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6-4C66-82DF-F6BF77EF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87168"/>
        <c:axId val="-975084992"/>
      </c:lineChart>
      <c:scatterChart>
        <c:scatterStyle val="lineMarker"/>
        <c:varyColors val="0"/>
        <c:ser>
          <c:idx val="0"/>
          <c:order val="1"/>
          <c:tx>
            <c:strRef>
              <c:f>'37'!$B$51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A6-4C66-82DF-F6BF77EFF6B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'37'!$A$52:$A$53</c:f>
              <c:numCache>
                <c:formatCode>General</c:formatCode>
                <c:ptCount val="2"/>
                <c:pt idx="0">
                  <c:v>19.5</c:v>
                </c:pt>
                <c:pt idx="1">
                  <c:v>19.5</c:v>
                </c:pt>
              </c:numCache>
            </c:numRef>
          </c:xVal>
          <c:yVal>
            <c:numRef>
              <c:f>'37'!$B$52:$B$53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A6-4C66-82DF-F6BF77EF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7168"/>
        <c:axId val="-975084992"/>
      </c:scatterChart>
      <c:catAx>
        <c:axId val="-9750871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4992"/>
        <c:crosses val="autoZero"/>
        <c:auto val="1"/>
        <c:lblAlgn val="ctr"/>
        <c:lblOffset val="100"/>
        <c:tickLblSkip val="2"/>
        <c:noMultiLvlLbl val="0"/>
      </c:catAx>
      <c:valAx>
        <c:axId val="-975084992"/>
        <c:scaling>
          <c:orientation val="minMax"/>
          <c:max val="0.1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97508716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480374507438971"/>
          <c:y val="0.13197287839020122"/>
          <c:w val="0.55955469977488037"/>
          <c:h val="0.6130639920009999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'38'!$B$24</c:f>
              <c:strCache>
                <c:ptCount val="1"/>
                <c:pt idx="0">
                  <c:v>2022−23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'38'!$B$31</c:f>
              <c:numCache>
                <c:formatCode>#,##0</c:formatCode>
                <c:ptCount val="1"/>
                <c:pt idx="0">
                  <c:v>3470.8891454300001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1-48A0-B9C7-79F66E38449F}"/>
            </c:ext>
          </c:extLst>
        </c:ser>
        <c:ser>
          <c:idx val="1"/>
          <c:order val="2"/>
          <c:tx>
            <c:strRef>
              <c:f>'38'!$C$24</c:f>
              <c:strCache>
                <c:ptCount val="1"/>
                <c:pt idx="0">
                  <c:v>2023−24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'38'!$C$31</c:f>
              <c:numCache>
                <c:formatCode>#,##0</c:formatCode>
                <c:ptCount val="1"/>
                <c:pt idx="0">
                  <c:v>3238.5657902599996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1-48A0-B9C7-79F66E38449F}"/>
            </c:ext>
          </c:extLst>
        </c:ser>
        <c:ser>
          <c:idx val="2"/>
          <c:order val="3"/>
          <c:tx>
            <c:strRef>
              <c:f>'38'!$D$24</c:f>
              <c:strCache>
                <c:ptCount val="1"/>
                <c:pt idx="0">
                  <c:v>2024−25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'38'!$D$31</c:f>
              <c:numCache>
                <c:formatCode>#,##0</c:formatCode>
                <c:ptCount val="1"/>
                <c:pt idx="0">
                  <c:v>3422.5971161800003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1-48A0-B9C7-79F66E38449F}"/>
            </c:ext>
          </c:extLst>
        </c:ser>
        <c:ser>
          <c:idx val="3"/>
          <c:order val="4"/>
          <c:tx>
            <c:strRef>
              <c:f>'38'!$E$24</c:f>
              <c:strCache>
                <c:ptCount val="1"/>
                <c:pt idx="0">
                  <c:v>2025−26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'38'!$E$31</c:f>
              <c:numCache>
                <c:formatCode>#,##0</c:formatCode>
                <c:ptCount val="1"/>
                <c:pt idx="0">
                  <c:v>3373.3407872500002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1-48A0-B9C7-79F66E38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84448"/>
        <c:axId val="-975072480"/>
      </c:barChart>
      <c:barChart>
        <c:barDir val="col"/>
        <c:grouping val="clustered"/>
        <c:varyColors val="0"/>
        <c:ser>
          <c:idx val="5"/>
          <c:order val="0"/>
          <c:tx>
            <c:strRef>
              <c:f>'38'!$F$24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0.45</c:v>
                </c:pt>
              </c:numLit>
            </c:plus>
            <c:minus>
              <c:numLit>
                <c:formatCode>General</c:formatCode>
                <c:ptCount val="1"/>
                <c:pt idx="0">
                  <c:v>0.45</c:v>
                </c:pt>
              </c:numLit>
            </c:minus>
            <c:spPr>
              <a:ln w="15875">
                <a:noFill/>
              </a:ln>
            </c:spPr>
          </c:errBars>
          <c:cat>
            <c:strRef>
              <c:f>'38'!$A$31</c:f>
              <c:strCache>
                <c:ptCount val="1"/>
                <c:pt idx="0">
                  <c:v>total winter</c:v>
                </c:pt>
              </c:strCache>
            </c:strRef>
          </c:cat>
          <c:val>
            <c:numRef>
              <c:f>'38'!$F$31</c:f>
              <c:numCache>
                <c:formatCode>#,##0</c:formatCode>
                <c:ptCount val="1"/>
                <c:pt idx="0">
                  <c:v>3445.1552343899998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1-48A0-B9C7-79F66E38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98048"/>
        <c:axId val="-975077920"/>
      </c:barChart>
      <c:catAx>
        <c:axId val="-975084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4605">
            <a:solidFill>
              <a:schemeClr val="bg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2480"/>
        <c:crosses val="autoZero"/>
        <c:auto val="1"/>
        <c:lblAlgn val="ctr"/>
        <c:lblOffset val="100"/>
        <c:noMultiLvlLbl val="0"/>
      </c:catAx>
      <c:valAx>
        <c:axId val="-975072480"/>
        <c:scaling>
          <c:orientation val="minMax"/>
          <c:max val="4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4448"/>
        <c:crosses val="autoZero"/>
        <c:crossBetween val="between"/>
        <c:majorUnit val="1000"/>
      </c:valAx>
      <c:valAx>
        <c:axId val="-97507792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975098048"/>
        <c:crosses val="max"/>
        <c:crossBetween val="between"/>
      </c:valAx>
      <c:catAx>
        <c:axId val="-97509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792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692493258769E-2"/>
          <c:y val="0.13521059867516561"/>
          <c:w val="0.88617482672591241"/>
          <c:h val="0.6071562929633795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'38'!$B$24</c:f>
              <c:strCache>
                <c:ptCount val="1"/>
                <c:pt idx="0">
                  <c:v>2022−23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'38'!$B$25:$B$30</c:f>
              <c:numCache>
                <c:formatCode>0</c:formatCode>
                <c:ptCount val="6"/>
                <c:pt idx="0">
                  <c:v>257.47617258999998</c:v>
                </c:pt>
                <c:pt idx="1">
                  <c:v>511.09704962000001</c:v>
                </c:pt>
                <c:pt idx="2">
                  <c:v>780.81939923000004</c:v>
                </c:pt>
                <c:pt idx="3">
                  <c:v>714.93977522</c:v>
                </c:pt>
                <c:pt idx="4">
                  <c:v>621.23824919000003</c:v>
                </c:pt>
                <c:pt idx="5">
                  <c:v>585.31849957999998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2-4B21-94EF-394645B17E51}"/>
            </c:ext>
          </c:extLst>
        </c:ser>
        <c:ser>
          <c:idx val="1"/>
          <c:order val="2"/>
          <c:tx>
            <c:strRef>
              <c:f>'38'!$C$24</c:f>
              <c:strCache>
                <c:ptCount val="1"/>
                <c:pt idx="0">
                  <c:v>2023−24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'38'!$C$25:$C$30</c:f>
              <c:numCache>
                <c:formatCode>0</c:formatCode>
                <c:ptCount val="6"/>
                <c:pt idx="0">
                  <c:v>206.56091867999999</c:v>
                </c:pt>
                <c:pt idx="1">
                  <c:v>504.56467063000002</c:v>
                </c:pt>
                <c:pt idx="2">
                  <c:v>623.90224531000001</c:v>
                </c:pt>
                <c:pt idx="3">
                  <c:v>839.63399626</c:v>
                </c:pt>
                <c:pt idx="4">
                  <c:v>575.00623853000002</c:v>
                </c:pt>
                <c:pt idx="5">
                  <c:v>488.89772084999998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2-4B21-94EF-394645B17E51}"/>
            </c:ext>
          </c:extLst>
        </c:ser>
        <c:ser>
          <c:idx val="2"/>
          <c:order val="3"/>
          <c:tx>
            <c:strRef>
              <c:f>'38'!$D$24</c:f>
              <c:strCache>
                <c:ptCount val="1"/>
                <c:pt idx="0">
                  <c:v>2024−25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'38'!$D$25:$D$30</c:f>
              <c:numCache>
                <c:formatCode>0</c:formatCode>
                <c:ptCount val="6"/>
                <c:pt idx="0">
                  <c:v>186.14791579000001</c:v>
                </c:pt>
                <c:pt idx="1">
                  <c:v>429.75104376000002</c:v>
                </c:pt>
                <c:pt idx="2">
                  <c:v>704.29522081000005</c:v>
                </c:pt>
                <c:pt idx="3">
                  <c:v>946.12153533000003</c:v>
                </c:pt>
                <c:pt idx="4">
                  <c:v>686.47011843999996</c:v>
                </c:pt>
                <c:pt idx="5">
                  <c:v>469.81128204999999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2-4B21-94EF-394645B17E51}"/>
            </c:ext>
          </c:extLst>
        </c:ser>
        <c:ser>
          <c:idx val="3"/>
          <c:order val="4"/>
          <c:tx>
            <c:strRef>
              <c:f>'38'!$E$24</c:f>
              <c:strCache>
                <c:ptCount val="1"/>
                <c:pt idx="0">
                  <c:v>2025−26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'38'!$E$25:$E$30</c:f>
              <c:numCache>
                <c:formatCode>0</c:formatCode>
                <c:ptCount val="6"/>
                <c:pt idx="0">
                  <c:v>220.37319019</c:v>
                </c:pt>
                <c:pt idx="1">
                  <c:v>479.08009651999998</c:v>
                </c:pt>
                <c:pt idx="2">
                  <c:v>714.07426711999994</c:v>
                </c:pt>
                <c:pt idx="3">
                  <c:v>790.60253679000004</c:v>
                </c:pt>
                <c:pt idx="4">
                  <c:v>643.82695860000001</c:v>
                </c:pt>
                <c:pt idx="5">
                  <c:v>525.38373803000002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2-4B21-94EF-394645B1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79008"/>
        <c:axId val="-975093696"/>
      </c:barChart>
      <c:barChart>
        <c:barDir val="col"/>
        <c:grouping val="clustered"/>
        <c:varyColors val="0"/>
        <c:ser>
          <c:idx val="5"/>
          <c:order val="0"/>
          <c:tx>
            <c:strRef>
              <c:f>'38'!$F$24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0.45</c:v>
                </c:pt>
              </c:numLit>
            </c:plus>
            <c:minus>
              <c:numLit>
                <c:formatCode>General</c:formatCode>
                <c:ptCount val="1"/>
                <c:pt idx="0">
                  <c:v>0.45</c:v>
                </c:pt>
              </c:numLit>
            </c:minus>
            <c:spPr>
              <a:ln w="15875">
                <a:noFill/>
              </a:ln>
            </c:spPr>
          </c:errBars>
          <c:cat>
            <c:strRef>
              <c:f>'38'!$A$25:$A$30</c:f>
              <c:strCache>
                <c:ptCount val="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</c:strCache>
            </c:strRef>
          </c:cat>
          <c:val>
            <c:numRef>
              <c:f>'38'!$F$25:$F$30</c:f>
              <c:numCache>
                <c:formatCode>0</c:formatCode>
                <c:ptCount val="6"/>
                <c:pt idx="0">
                  <c:v>220.62583438999999</c:v>
                </c:pt>
                <c:pt idx="1">
                  <c:v>492.0564</c:v>
                </c:pt>
                <c:pt idx="2">
                  <c:v>709.31759999999997</c:v>
                </c:pt>
                <c:pt idx="3">
                  <c:v>836.07740000000001</c:v>
                </c:pt>
                <c:pt idx="4">
                  <c:v>656.83720000000005</c:v>
                </c:pt>
                <c:pt idx="5">
                  <c:v>530.24080000000004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2-4B21-94EF-394645B1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83360"/>
        <c:axId val="-975075200"/>
      </c:barChart>
      <c:catAx>
        <c:axId val="-975079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4605">
            <a:solidFill>
              <a:schemeClr val="bg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3696"/>
        <c:crosses val="autoZero"/>
        <c:auto val="1"/>
        <c:lblAlgn val="ctr"/>
        <c:lblOffset val="100"/>
        <c:noMultiLvlLbl val="0"/>
      </c:catAx>
      <c:valAx>
        <c:axId val="-975093696"/>
        <c:scaling>
          <c:orientation val="minMax"/>
          <c:max val="1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9008"/>
        <c:crosses val="autoZero"/>
        <c:crossBetween val="between"/>
        <c:majorUnit val="250"/>
      </c:valAx>
      <c:valAx>
        <c:axId val="-975075200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-975083360"/>
        <c:crosses val="max"/>
        <c:crossBetween val="between"/>
      </c:valAx>
      <c:catAx>
        <c:axId val="-97508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520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9852003606673336E-2"/>
          <c:y val="0.15872764914091997"/>
          <c:w val="0.27692446118499742"/>
          <c:h val="0.2477150231510252"/>
        </c:manualLayout>
      </c:layout>
      <c:overlay val="1"/>
      <c:txPr>
        <a:bodyPr/>
        <a:lstStyle/>
        <a:p>
          <a:pPr>
            <a:defRPr sz="900"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5475357247012"/>
          <c:y val="0.12235439320084991"/>
          <c:w val="0.78756014873140856"/>
          <c:h val="0.72356642919635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'4'!$B$28</c:f>
              <c:strCache>
                <c:ptCount val="1"/>
                <c:pt idx="0">
                  <c:v>OPEC Countries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'4'!$I$28:$L$28</c:f>
              <c:numCache>
                <c:formatCode>0.00</c:formatCode>
                <c:ptCount val="4"/>
                <c:pt idx="0">
                  <c:v>-0.44191095899999766</c:v>
                </c:pt>
                <c:pt idx="1">
                  <c:v>4.322073299999829E-2</c:v>
                </c:pt>
                <c:pt idx="2">
                  <c:v>0.82918960900000371</c:v>
                </c:pt>
                <c:pt idx="3">
                  <c:v>0.20733003600000188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2-4738-B784-F195462347C0}"/>
            </c:ext>
          </c:extLst>
        </c:ser>
        <c:ser>
          <c:idx val="1"/>
          <c:order val="1"/>
          <c:tx>
            <c:strRef>
              <c:f>'4'!$B$29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'4'!$I$29:$L$29</c:f>
              <c:numCache>
                <c:formatCode>0.00</c:formatCode>
                <c:ptCount val="4"/>
                <c:pt idx="0">
                  <c:v>1.7425036906999978</c:v>
                </c:pt>
                <c:pt idx="1">
                  <c:v>0.99072694849999721</c:v>
                </c:pt>
                <c:pt idx="2">
                  <c:v>0.74869820680000387</c:v>
                </c:pt>
                <c:pt idx="3">
                  <c:v>0.25000955539999836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2-4738-B784-F195462347C0}"/>
            </c:ext>
          </c:extLst>
        </c:ser>
        <c:ser>
          <c:idx val="2"/>
          <c:order val="2"/>
          <c:tx>
            <c:strRef>
              <c:f>'4'!$B$33</c:f>
              <c:strCache>
                <c:ptCount val="1"/>
                <c:pt idx="0">
                  <c:v>Eurasia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'4'!$I$33:$L$33</c:f>
              <c:numCache>
                <c:formatCode>0.00</c:formatCode>
                <c:ptCount val="4"/>
                <c:pt idx="0">
                  <c:v>2.6707123790000509E-2</c:v>
                </c:pt>
                <c:pt idx="1">
                  <c:v>-0.45408689253999768</c:v>
                </c:pt>
                <c:pt idx="2">
                  <c:v>0.21359564817999832</c:v>
                </c:pt>
                <c:pt idx="3">
                  <c:v>0.13794633494000053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2-4738-B784-F195462347C0}"/>
            </c:ext>
          </c:extLst>
        </c:ser>
        <c:ser>
          <c:idx val="3"/>
          <c:order val="3"/>
          <c:tx>
            <c:strRef>
              <c:f>'4'!$B$38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'4'!$I$38:$L$38</c:f>
              <c:numCache>
                <c:formatCode>0.00</c:formatCode>
                <c:ptCount val="4"/>
                <c:pt idx="0">
                  <c:v>0.50955260274999858</c:v>
                </c:pt>
                <c:pt idx="1">
                  <c:v>6.1671068180000788E-2</c:v>
                </c:pt>
                <c:pt idx="2">
                  <c:v>0.42523229207000046</c:v>
                </c:pt>
                <c:pt idx="3">
                  <c:v>0.42442358276999936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72-4738-B784-F195462347C0}"/>
            </c:ext>
          </c:extLst>
        </c:ser>
        <c:ser>
          <c:idx val="4"/>
          <c:order val="4"/>
          <c:tx>
            <c:strRef>
              <c:f>'4'!$B$43</c:f>
              <c:strCache>
                <c:ptCount val="1"/>
                <c:pt idx="0">
                  <c:v>Other Non-OPEC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'4'!$I$43:$L$43</c:f>
              <c:numCache>
                <c:formatCode>0.00</c:formatCode>
                <c:ptCount val="4"/>
                <c:pt idx="0">
                  <c:v>0.21665876176000509</c:v>
                </c:pt>
                <c:pt idx="1">
                  <c:v>7.5792982860004798E-2</c:v>
                </c:pt>
                <c:pt idx="2">
                  <c:v>0.59146555394998757</c:v>
                </c:pt>
                <c:pt idx="3">
                  <c:v>0.37500230088999942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72-4738-B784-F1954623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02921920"/>
        <c:axId val="-982736256"/>
      </c:barChart>
      <c:lineChart>
        <c:grouping val="standard"/>
        <c:varyColors val="0"/>
        <c:ser>
          <c:idx val="5"/>
          <c:order val="5"/>
          <c:tx>
            <c:v>World</c:v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3674210341441643E-2"/>
                  <c:y val="-4.051149856267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72-4738-B784-F195462347C0}"/>
                </c:ext>
              </c:extLst>
            </c:dLbl>
            <c:dLbl>
              <c:idx val="1"/>
              <c:layout>
                <c:manualLayout>
                  <c:x val="-6.4776299307508681E-2"/>
                  <c:y val="-3.365720194066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72-4738-B784-F195462347C0}"/>
                </c:ext>
              </c:extLst>
            </c:dLbl>
            <c:dLbl>
              <c:idx val="2"/>
              <c:layout>
                <c:manualLayout>
                  <c:x val="-6.3898011115295833E-2"/>
                  <c:y val="-3.6254513640340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72-4738-B784-F195462347C0}"/>
                </c:ext>
              </c:extLst>
            </c:dLbl>
            <c:dLbl>
              <c:idx val="3"/>
              <c:layout>
                <c:manualLayout>
                  <c:x val="-6.9283716540752424E-2"/>
                  <c:y val="-3.228633352649101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361242452595394E-2"/>
                      <c:h val="7.00809671518332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072-4738-B784-F195462347C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'4'!$I$44:$L$44</c:f>
              <c:numCache>
                <c:formatCode>0.00</c:formatCode>
                <c:ptCount val="4"/>
                <c:pt idx="0">
                  <c:v>2.0535112199999901</c:v>
                </c:pt>
                <c:pt idx="1">
                  <c:v>0.71732484000000341</c:v>
                </c:pt>
                <c:pt idx="2">
                  <c:v>2.8081813099999948</c:v>
                </c:pt>
                <c:pt idx="3">
                  <c:v>1.394711810000004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072-4738-B784-F1954623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2921920"/>
        <c:axId val="-982736256"/>
      </c:lineChart>
      <c:scatterChart>
        <c:scatterStyle val="lineMarker"/>
        <c:varyColors val="0"/>
        <c:ser>
          <c:idx val="6"/>
          <c:order val="6"/>
          <c:tx>
            <c:strRef>
              <c:f>'4'!$B$101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9525" cap="flat">
                <a:solidFill>
                  <a:schemeClr val="bg1">
                    <a:lumMod val="65000"/>
                  </a:schemeClr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72-4738-B784-F195462347C0}"/>
              </c:ext>
            </c:extLst>
          </c:dPt>
          <c:xVal>
            <c:numRef>
              <c:f>'4'!$A$102:$A$103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'4'!$B$102:$B$103</c:f>
              <c:numCache>
                <c:formatCode>0.00</c:formatCode>
                <c:ptCount val="2"/>
                <c:pt idx="0">
                  <c:v>-1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072-4738-B784-F1954623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4416"/>
        <c:axId val="-982749856"/>
      </c:scatterChart>
      <c:catAx>
        <c:axId val="-150292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36256"/>
        <c:crosses val="autoZero"/>
        <c:auto val="1"/>
        <c:lblAlgn val="ctr"/>
        <c:lblOffset val="100"/>
        <c:noMultiLvlLbl val="0"/>
      </c:catAx>
      <c:valAx>
        <c:axId val="-982736256"/>
        <c:scaling>
          <c:orientation val="minMax"/>
          <c:max val="5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502921920"/>
        <c:crosses val="autoZero"/>
        <c:crossBetween val="between"/>
        <c:majorUnit val="1"/>
      </c:valAx>
      <c:valAx>
        <c:axId val="-982749856"/>
        <c:scaling>
          <c:orientation val="minMax"/>
          <c:max val="3"/>
          <c:min val="0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 w="12700" cap="flat">
            <a:solidFill>
              <a:schemeClr val="bg1">
                <a:lumMod val="85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44416"/>
        <c:crosses val="max"/>
        <c:crossBetween val="midCat"/>
      </c:valAx>
      <c:valAx>
        <c:axId val="-9827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4985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89063867016623"/>
          <c:y val="0.16787434359559247"/>
          <c:w val="0.56933158355205604"/>
          <c:h val="0.6088955130908900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'39'!$B$26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'39'!$B$33</c:f>
              <c:numCache>
                <c:formatCode>#,##0</c:formatCode>
                <c:ptCount val="1"/>
                <c:pt idx="0">
                  <c:v>1307.08946163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F-417E-9611-55AE82C7532C}"/>
            </c:ext>
          </c:extLst>
        </c:ser>
        <c:ser>
          <c:idx val="1"/>
          <c:order val="2"/>
          <c:tx>
            <c:strRef>
              <c:f>'39'!$C$26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'39'!$C$33</c:f>
              <c:numCache>
                <c:formatCode>#,##0</c:formatCode>
                <c:ptCount val="1"/>
                <c:pt idx="0">
                  <c:v>1438.686751469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F-417E-9611-55AE82C7532C}"/>
            </c:ext>
          </c:extLst>
        </c:ser>
        <c:ser>
          <c:idx val="2"/>
          <c:order val="3"/>
          <c:tx>
            <c:strRef>
              <c:f>'39'!$D$26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'39'!$D$33</c:f>
              <c:numCache>
                <c:formatCode>#,##0</c:formatCode>
                <c:ptCount val="1"/>
                <c:pt idx="0">
                  <c:v>1353.4467432910001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F-417E-9611-55AE82C7532C}"/>
            </c:ext>
          </c:extLst>
        </c:ser>
        <c:ser>
          <c:idx val="3"/>
          <c:order val="4"/>
          <c:tx>
            <c:strRef>
              <c:f>'39'!$E$26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'39'!$E$33</c:f>
              <c:numCache>
                <c:formatCode>#,##0</c:formatCode>
                <c:ptCount val="1"/>
                <c:pt idx="0">
                  <c:v>1430.5860389430002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F-417E-9611-55AE82C75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77376"/>
        <c:axId val="-975095328"/>
      </c:barChart>
      <c:barChart>
        <c:barDir val="col"/>
        <c:grouping val="clustered"/>
        <c:varyColors val="0"/>
        <c:ser>
          <c:idx val="5"/>
          <c:order val="0"/>
          <c:tx>
            <c:strRef>
              <c:f>'39'!$F$26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0.45</c:v>
                </c:pt>
              </c:numLit>
            </c:plus>
            <c:minus>
              <c:numLit>
                <c:formatCode>General</c:formatCode>
                <c:ptCount val="1"/>
                <c:pt idx="0">
                  <c:v>0.45</c:v>
                </c:pt>
              </c:numLit>
            </c:minus>
            <c:spPr>
              <a:ln w="15875">
                <a:noFill/>
              </a:ln>
            </c:spPr>
          </c:errBars>
          <c:cat>
            <c:strRef>
              <c:f>'39'!$A$33</c:f>
              <c:strCache>
                <c:ptCount val="1"/>
                <c:pt idx="0">
                  <c:v>total summer</c:v>
                </c:pt>
              </c:strCache>
            </c:strRef>
          </c:cat>
          <c:val>
            <c:numRef>
              <c:f>'39'!$F$33</c:f>
              <c:numCache>
                <c:formatCode>#,##0</c:formatCode>
                <c:ptCount val="1"/>
                <c:pt idx="0">
                  <c:v>1355.2081400000002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F-417E-9611-55AE82C75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88800"/>
        <c:axId val="-975082816"/>
      </c:barChart>
      <c:catAx>
        <c:axId val="-975077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4605">
            <a:solidFill>
              <a:schemeClr val="bg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5328"/>
        <c:crosses val="autoZero"/>
        <c:auto val="1"/>
        <c:lblAlgn val="ctr"/>
        <c:lblOffset val="100"/>
        <c:noMultiLvlLbl val="0"/>
      </c:catAx>
      <c:valAx>
        <c:axId val="-97509532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7376"/>
        <c:crosses val="autoZero"/>
        <c:crossBetween val="between"/>
        <c:majorUnit val="200"/>
      </c:valAx>
      <c:valAx>
        <c:axId val="-97508281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975088800"/>
        <c:crosses val="max"/>
        <c:crossBetween val="between"/>
      </c:valAx>
      <c:catAx>
        <c:axId val="-97508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8281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000" b="1"/>
              <a:t>U.S. summer cooling degree days</a:t>
            </a:r>
          </a:p>
          <a:p>
            <a:pPr algn="l">
              <a:defRPr/>
            </a:pPr>
            <a:r>
              <a:rPr lang="en-US" sz="1000" b="0"/>
              <a:t>population</a:t>
            </a:r>
            <a:r>
              <a:rPr lang="en-US" sz="1000" b="0" baseline="0"/>
              <a:t>-weighted</a:t>
            </a:r>
            <a:endParaRPr lang="en-US" sz="1000" b="0"/>
          </a:p>
        </c:rich>
      </c:tx>
      <c:layout>
        <c:manualLayout>
          <c:xMode val="edge"/>
          <c:yMode val="edge"/>
          <c:x val="1.4709502775567701E-2"/>
          <c:y val="1.577909270216962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80399806155704E-2"/>
          <c:y val="0.15401975046374336"/>
          <c:w val="0.90003061422009933"/>
          <c:h val="0.6171091113610798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'39'!$B$26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'39'!$A$27:$A$32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'39'!$B$27:$B$32</c:f>
              <c:numCache>
                <c:formatCode>0</c:formatCode>
                <c:ptCount val="6"/>
                <c:pt idx="0">
                  <c:v>43.885533580000001</c:v>
                </c:pt>
                <c:pt idx="1">
                  <c:v>109.4518521</c:v>
                </c:pt>
                <c:pt idx="2">
                  <c:v>210.01536669999999</c:v>
                </c:pt>
                <c:pt idx="3">
                  <c:v>390.28876510999999</c:v>
                </c:pt>
                <c:pt idx="4">
                  <c:v>349.78780595000001</c:v>
                </c:pt>
                <c:pt idx="5">
                  <c:v>203.66013819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1-42F2-BC5B-43908B870B0A}"/>
            </c:ext>
          </c:extLst>
        </c:ser>
        <c:ser>
          <c:idx val="1"/>
          <c:order val="2"/>
          <c:tx>
            <c:strRef>
              <c:f>'39'!$C$26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'39'!$A$27:$A$32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'39'!$C$27:$C$32</c:f>
              <c:numCache>
                <c:formatCode>0</c:formatCode>
                <c:ptCount val="6"/>
                <c:pt idx="0">
                  <c:v>46.536795628999997</c:v>
                </c:pt>
                <c:pt idx="1">
                  <c:v>157.2496922</c:v>
                </c:pt>
                <c:pt idx="2">
                  <c:v>292.58077795000003</c:v>
                </c:pt>
                <c:pt idx="3">
                  <c:v>389.73088794</c:v>
                </c:pt>
                <c:pt idx="4">
                  <c:v>341.98332219999998</c:v>
                </c:pt>
                <c:pt idx="5">
                  <c:v>210.60527554999999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1-42F2-BC5B-43908B870B0A}"/>
            </c:ext>
          </c:extLst>
        </c:ser>
        <c:ser>
          <c:idx val="2"/>
          <c:order val="3"/>
          <c:tx>
            <c:strRef>
              <c:f>'39'!$D$26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'39'!$A$27:$A$32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'39'!$D$27:$D$32</c:f>
              <c:numCache>
                <c:formatCode>0</c:formatCode>
                <c:ptCount val="6"/>
                <c:pt idx="0">
                  <c:v>58.040794460999997</c:v>
                </c:pt>
                <c:pt idx="1">
                  <c:v>127.48764978</c:v>
                </c:pt>
                <c:pt idx="2">
                  <c:v>278.15393088000002</c:v>
                </c:pt>
                <c:pt idx="3">
                  <c:v>391.63360933000001</c:v>
                </c:pt>
                <c:pt idx="4">
                  <c:v>309.96761846999999</c:v>
                </c:pt>
                <c:pt idx="5">
                  <c:v>188.16314037000001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1-42F2-BC5B-43908B870B0A}"/>
            </c:ext>
          </c:extLst>
        </c:ser>
        <c:ser>
          <c:idx val="3"/>
          <c:order val="4"/>
          <c:tx>
            <c:strRef>
              <c:f>'39'!$E$26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'39'!$A$27:$A$32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'39'!$E$27:$E$32</c:f>
              <c:numCache>
                <c:formatCode>0</c:formatCode>
                <c:ptCount val="6"/>
                <c:pt idx="0">
                  <c:v>45.149026472999999</c:v>
                </c:pt>
                <c:pt idx="1">
                  <c:v>134.45096391000001</c:v>
                </c:pt>
                <c:pt idx="2">
                  <c:v>271.60519970000001</c:v>
                </c:pt>
                <c:pt idx="3">
                  <c:v>401.08420132999998</c:v>
                </c:pt>
                <c:pt idx="4">
                  <c:v>369.5637716</c:v>
                </c:pt>
                <c:pt idx="5">
                  <c:v>208.73287593000001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B1-42F2-BC5B-43908B870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5099680"/>
        <c:axId val="-975071392"/>
      </c:barChart>
      <c:barChart>
        <c:barDir val="col"/>
        <c:grouping val="clustered"/>
        <c:varyColors val="0"/>
        <c:ser>
          <c:idx val="4"/>
          <c:order val="0"/>
          <c:tx>
            <c:strRef>
              <c:f>'39'!$F$26</c:f>
              <c:strCache>
                <c:ptCount val="1"/>
                <c:pt idx="0">
                  <c:v>2016−2025 average</c:v>
                </c:pt>
              </c:strCache>
            </c:strRef>
          </c:tx>
          <c:spPr>
            <a:noFill/>
            <a:ln w="14605">
              <a:solidFill>
                <a:schemeClr val="bg2">
                  <a:lumMod val="40000"/>
                  <a:lumOff val="60000"/>
                </a:schemeClr>
              </a:solidFill>
            </a:ln>
            <a:effectLst/>
          </c:spPr>
          <c:invertIfNegative val="0"/>
          <c:val>
            <c:numRef>
              <c:f>'39'!$F$27:$F$32</c:f>
              <c:numCache>
                <c:formatCode>0</c:formatCode>
                <c:ptCount val="6"/>
                <c:pt idx="0">
                  <c:v>44.707340000000002</c:v>
                </c:pt>
                <c:pt idx="1">
                  <c:v>125.12430000000001</c:v>
                </c:pt>
                <c:pt idx="2">
                  <c:v>257.6884</c:v>
                </c:pt>
                <c:pt idx="3">
                  <c:v>380.41210000000001</c:v>
                </c:pt>
                <c:pt idx="4">
                  <c:v>341.33780000000002</c:v>
                </c:pt>
                <c:pt idx="5">
                  <c:v>205.93819999999999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B1-42F2-BC5B-43908B870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975081728"/>
        <c:axId val="-975094784"/>
      </c:barChart>
      <c:catAx>
        <c:axId val="-975099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4605" cap="flat" cmpd="sng" algn="ctr">
            <a:solidFill>
              <a:schemeClr val="bg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-975071392"/>
        <c:crosses val="autoZero"/>
        <c:auto val="1"/>
        <c:lblAlgn val="ctr"/>
        <c:lblOffset val="100"/>
        <c:noMultiLvlLbl val="0"/>
      </c:catAx>
      <c:valAx>
        <c:axId val="-97507139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-975099680"/>
        <c:crosses val="autoZero"/>
        <c:crossBetween val="between"/>
        <c:majorUnit val="50"/>
      </c:valAx>
      <c:valAx>
        <c:axId val="-97509478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-975081728"/>
        <c:crosses val="max"/>
        <c:crossBetween val="between"/>
      </c:valAx>
      <c:catAx>
        <c:axId val="-975081728"/>
        <c:scaling>
          <c:orientation val="minMax"/>
        </c:scaling>
        <c:delete val="1"/>
        <c:axPos val="b"/>
        <c:majorTickMark val="out"/>
        <c:minorTickMark val="none"/>
        <c:tickLblPos val="nextTo"/>
        <c:crossAx val="-97509478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7.7129322249352983E-2"/>
          <c:y val="0.15644263217097862"/>
          <c:w val="0.3005982357240034"/>
          <c:h val="0.284968441444819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Components of annual change</a:t>
            </a:r>
          </a:p>
          <a:p>
            <a:pPr algn="l">
              <a:defRPr/>
            </a:pPr>
            <a:r>
              <a:rPr lang="en-US" sz="1000" b="0" i="0" baseline="0">
                <a:effectLst/>
              </a:rPr>
              <a:t>million metric tons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8.9694984708108064E-3"/>
          <c:y val="1.57480314960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12517342654824"/>
          <c:y val="0.13137862812557108"/>
          <c:w val="0.75501504531613184"/>
          <c:h val="0.6812757335706396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'40'!$B$28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</c:spPr>
          <c:invertIfNegative val="0"/>
          <c:cat>
            <c:numRef>
              <c:f>'40'!$I$27:$L$27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'40'!$I$28:$L$28</c:f>
              <c:numCache>
                <c:formatCode>0</c:formatCode>
                <c:ptCount val="4"/>
                <c:pt idx="0">
                  <c:v>-161.73915643999999</c:v>
                </c:pt>
                <c:pt idx="1">
                  <c:v>-25.415026949999969</c:v>
                </c:pt>
                <c:pt idx="2">
                  <c:v>59.147607409999978</c:v>
                </c:pt>
                <c:pt idx="3">
                  <c:v>-31.863882539999963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7-4ACA-972C-233CE97C767E}"/>
            </c:ext>
          </c:extLst>
        </c:ser>
        <c:ser>
          <c:idx val="2"/>
          <c:order val="1"/>
          <c:tx>
            <c:strRef>
              <c:f>'40'!$B$29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'40'!$I$27:$L$27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'40'!$I$29:$L$29</c:f>
              <c:numCache>
                <c:formatCode>0</c:formatCode>
                <c:ptCount val="4"/>
                <c:pt idx="0">
                  <c:v>-0.39274849999992512</c:v>
                </c:pt>
                <c:pt idx="1">
                  <c:v>-7.5590440999999373</c:v>
                </c:pt>
                <c:pt idx="2">
                  <c:v>13.391501599999629</c:v>
                </c:pt>
                <c:pt idx="3">
                  <c:v>-11.588955499999884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7-4ACA-972C-233CE97C767E}"/>
            </c:ext>
          </c:extLst>
        </c:ser>
        <c:ser>
          <c:idx val="3"/>
          <c:order val="2"/>
          <c:tx>
            <c:strRef>
              <c:f>'40'!$B$30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'40'!$I$27:$L$27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'40'!$I$30:$L$30</c:f>
              <c:numCache>
                <c:formatCode>0</c:formatCode>
                <c:ptCount val="4"/>
                <c:pt idx="0">
                  <c:v>15.953233500000124</c:v>
                </c:pt>
                <c:pt idx="1">
                  <c:v>27.387903299999834</c:v>
                </c:pt>
                <c:pt idx="2">
                  <c:v>15.047968999999966</c:v>
                </c:pt>
                <c:pt idx="3">
                  <c:v>7.1216408000000229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7-4ACA-972C-233CE9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93152"/>
        <c:axId val="-975088256"/>
      </c:barChart>
      <c:lineChart>
        <c:grouping val="standard"/>
        <c:varyColors val="0"/>
        <c:ser>
          <c:idx val="8"/>
          <c:order val="4"/>
          <c:tx>
            <c:v>net change</c:v>
          </c:tx>
          <c:spPr>
            <a:ln w="38100"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6.8584156804925425E-2"/>
                  <c:y val="5.788466864811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85-4CD4-BDF7-7C25FA90C10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67-465D-AA49-826F1089E332}"/>
                </c:ext>
              </c:extLst>
            </c:dLbl>
            <c:dLbl>
              <c:idx val="3"/>
              <c:layout>
                <c:manualLayout>
                  <c:x val="-7.092347013770485E-2"/>
                  <c:y val="2.7626748133470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72364659811699"/>
                      <c:h val="5.1441956406039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23C-48ED-A64F-1DCB9A089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'40'!$I$27:$L$27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'40'!$I$31:$L$31</c:f>
              <c:numCache>
                <c:formatCode>0</c:formatCode>
                <c:ptCount val="4"/>
                <c:pt idx="0">
                  <c:v>-146.17867149999984</c:v>
                </c:pt>
                <c:pt idx="1">
                  <c:v>-5.586167800000112</c:v>
                </c:pt>
                <c:pt idx="2">
                  <c:v>87.578329800000574</c:v>
                </c:pt>
                <c:pt idx="3">
                  <c:v>-36.330746100000397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487-4ACA-972C-233CE9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93152"/>
        <c:axId val="-975088256"/>
      </c:lineChart>
      <c:scatterChart>
        <c:scatterStyle val="lineMarker"/>
        <c:varyColors val="0"/>
        <c:ser>
          <c:idx val="7"/>
          <c:order val="3"/>
          <c:tx>
            <c:strRef>
              <c:f>'40'!$B$40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7-4ACA-972C-233CE97C767E}"/>
                </c:ext>
              </c:extLst>
            </c:dLbl>
            <c:dLbl>
              <c:idx val="1"/>
              <c:layout>
                <c:manualLayout>
                  <c:x val="2.9867634116992042E-3"/>
                  <c:y val="3.560280635918940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7-4ACA-972C-233CE97C7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'40'!$A$41:$A$42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'40'!$B$41:$B$42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487-4ACA-972C-233CE97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92064"/>
        <c:axId val="-975074656"/>
      </c:scatterChart>
      <c:catAx>
        <c:axId val="-97509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8256"/>
        <c:crosses val="autoZero"/>
        <c:auto val="1"/>
        <c:lblAlgn val="ctr"/>
        <c:lblOffset val="100"/>
        <c:noMultiLvlLbl val="0"/>
      </c:catAx>
      <c:valAx>
        <c:axId val="-975088256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3152"/>
        <c:crosses val="autoZero"/>
        <c:crossBetween val="between"/>
        <c:majorUnit val="50"/>
      </c:valAx>
      <c:valAx>
        <c:axId val="-97509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74656"/>
        <c:crosses val="autoZero"/>
        <c:crossBetween val="midCat"/>
      </c:valAx>
      <c:valAx>
        <c:axId val="-975074656"/>
        <c:scaling>
          <c:orientation val="minMax"/>
          <c:max val="1.5"/>
          <c:min val="-1.5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noFill/>
          </a:ln>
        </c:spPr>
        <c:crossAx val="-975092064"/>
        <c:crosses val="max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03776611256927"/>
          <c:y val="0.13548306461692292"/>
          <c:w val="0.75917286380869053"/>
          <c:h val="0.68113954505686791"/>
        </c:manualLayout>
      </c:layout>
      <c:lineChart>
        <c:grouping val="standard"/>
        <c:varyColors val="0"/>
        <c:ser>
          <c:idx val="2"/>
          <c:order val="0"/>
          <c:tx>
            <c:v>Liquid biofuels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'40'!$C$29:$G$29</c:f>
              <c:numCache>
                <c:formatCode>0</c:formatCode>
                <c:ptCount val="5"/>
                <c:pt idx="0">
                  <c:v>2251.4086465</c:v>
                </c:pt>
                <c:pt idx="1">
                  <c:v>2251.0158980000001</c:v>
                </c:pt>
                <c:pt idx="2">
                  <c:v>2243.4568539000002</c:v>
                </c:pt>
                <c:pt idx="3">
                  <c:v>2256.8483554999998</c:v>
                </c:pt>
                <c:pt idx="4">
                  <c:v>2245.2593999999999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7-46AC-972A-0CC99AAD84FD}"/>
            </c:ext>
          </c:extLst>
        </c:ser>
        <c:ser>
          <c:idx val="0"/>
          <c:order val="1"/>
          <c:tx>
            <c:strRef>
              <c:f>'40'!$B$31</c:f>
              <c:strCache>
                <c:ptCount val="1"/>
                <c:pt idx="0">
                  <c:v>Total energy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'40'!$C$31:$G$31</c:f>
              <c:numCache>
                <c:formatCode>0</c:formatCode>
                <c:ptCount val="5"/>
                <c:pt idx="0">
                  <c:v>4945.2132555999997</c:v>
                </c:pt>
                <c:pt idx="1">
                  <c:v>4799.0345840999998</c:v>
                </c:pt>
                <c:pt idx="2">
                  <c:v>4793.4484162999997</c:v>
                </c:pt>
                <c:pt idx="3">
                  <c:v>4881.0267461000003</c:v>
                </c:pt>
                <c:pt idx="4">
                  <c:v>4844.6959999999999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7-46AC-972A-0CC99AAD84FD}"/>
            </c:ext>
          </c:extLst>
        </c:ser>
        <c:ser>
          <c:idx val="3"/>
          <c:order val="2"/>
          <c:tx>
            <c:strRef>
              <c:f>'40'!$B$30</c:f>
              <c:strCache>
                <c:ptCount val="1"/>
                <c:pt idx="0">
                  <c:v>Natural gas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'40'!$C$30:$G$30</c:f>
              <c:numCache>
                <c:formatCode>0</c:formatCode>
                <c:ptCount val="5"/>
                <c:pt idx="0">
                  <c:v>1748.1335534</c:v>
                </c:pt>
                <c:pt idx="1">
                  <c:v>1764.0867869000001</c:v>
                </c:pt>
                <c:pt idx="2">
                  <c:v>1791.4746901999999</c:v>
                </c:pt>
                <c:pt idx="3">
                  <c:v>1806.5226591999999</c:v>
                </c:pt>
                <c:pt idx="4">
                  <c:v>1813.6442999999999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7-46AC-972A-0CC99AAD84FD}"/>
            </c:ext>
          </c:extLst>
        </c:ser>
        <c:ser>
          <c:idx val="6"/>
          <c:order val="3"/>
          <c:tx>
            <c:strRef>
              <c:f>'40'!$B$28</c:f>
              <c:strCache>
                <c:ptCount val="1"/>
                <c:pt idx="0">
                  <c:v>Coal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'40'!$C$27:$G$27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'40'!$C$28:$G$28</c:f>
              <c:numCache>
                <c:formatCode>0</c:formatCode>
                <c:ptCount val="5"/>
                <c:pt idx="0">
                  <c:v>938.20902851999995</c:v>
                </c:pt>
                <c:pt idx="1">
                  <c:v>776.46987207999996</c:v>
                </c:pt>
                <c:pt idx="2">
                  <c:v>751.05484512999999</c:v>
                </c:pt>
                <c:pt idx="3">
                  <c:v>810.20245253999997</c:v>
                </c:pt>
                <c:pt idx="4">
                  <c:v>778.33857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7-46AC-972A-0CC99AAD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6288"/>
        <c:axId val="-975091520"/>
      </c:lineChart>
      <c:scatterChart>
        <c:scatterStyle val="lineMarker"/>
        <c:varyColors val="0"/>
        <c:ser>
          <c:idx val="7"/>
          <c:order val="4"/>
          <c:tx>
            <c:strRef>
              <c:f>'40'!$B$36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77-46AC-972A-0CC99AAD84FD}"/>
                </c:ext>
              </c:extLst>
            </c:dLbl>
            <c:dLbl>
              <c:idx val="1"/>
              <c:layout>
                <c:manualLayout>
                  <c:x val="-7.0646317951674805E-3"/>
                  <c:y val="3.565030153269186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77-46AC-972A-0CC99AAD84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'40'!$A$37:$A$38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'40'!$B$37:$B$38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C77-46AC-972A-0CC99AAD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4112"/>
        <c:axId val="-975082272"/>
      </c:scatterChart>
      <c:catAx>
        <c:axId val="-9750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1520"/>
        <c:crosses val="autoZero"/>
        <c:auto val="1"/>
        <c:lblAlgn val="ctr"/>
        <c:lblOffset val="100"/>
        <c:noMultiLvlLbl val="0"/>
      </c:catAx>
      <c:valAx>
        <c:axId val="-975091520"/>
        <c:scaling>
          <c:orientation val="minMax"/>
          <c:max val="6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6288"/>
        <c:crosses val="autoZero"/>
        <c:crossBetween val="midCat"/>
        <c:majorUnit val="500"/>
      </c:valAx>
      <c:valAx>
        <c:axId val="-97507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82272"/>
        <c:crosses val="autoZero"/>
        <c:crossBetween val="midCat"/>
      </c:valAx>
      <c:valAx>
        <c:axId val="-975082272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7411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5835020622422189"/>
          <c:h val="0.71553602068398181"/>
        </c:manualLayout>
      </c:layout>
      <c:areaChart>
        <c:grouping val="stacked"/>
        <c:varyColors val="0"/>
        <c:ser>
          <c:idx val="7"/>
          <c:order val="0"/>
          <c:tx>
            <c:strRef>
              <c:f>'42'!$I$28</c:f>
              <c:strCache>
                <c:ptCount val="1"/>
                <c:pt idx="0">
                  <c:v>Rest of U.S. L48</c:v>
                </c:pt>
              </c:strCache>
            </c:strRef>
          </c:tx>
          <c:spPr>
            <a:solidFill>
              <a:schemeClr val="bg1">
                <a:lumMod val="65000"/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'42'!$I$29:$I$256</c:f>
              <c:numCache>
                <c:formatCode>0.00</c:formatCode>
                <c:ptCount val="228"/>
                <c:pt idx="0">
                  <c:v>9.8000000000000004E-2</c:v>
                </c:pt>
                <c:pt idx="1">
                  <c:v>9.8000000000000004E-2</c:v>
                </c:pt>
                <c:pt idx="2">
                  <c:v>9.9000000000000005E-2</c:v>
                </c:pt>
                <c:pt idx="3">
                  <c:v>9.8000000000000004E-2</c:v>
                </c:pt>
                <c:pt idx="4">
                  <c:v>9.7000000000000003E-2</c:v>
                </c:pt>
                <c:pt idx="5">
                  <c:v>9.5000000000000001E-2</c:v>
                </c:pt>
                <c:pt idx="6">
                  <c:v>9.6000000000000002E-2</c:v>
                </c:pt>
                <c:pt idx="7">
                  <c:v>9.6000000000000002E-2</c:v>
                </c:pt>
                <c:pt idx="8">
                  <c:v>9.4E-2</c:v>
                </c:pt>
                <c:pt idx="9">
                  <c:v>9.8000000000000004E-2</c:v>
                </c:pt>
                <c:pt idx="10">
                  <c:v>0.10100000000000001</c:v>
                </c:pt>
                <c:pt idx="11">
                  <c:v>0.1</c:v>
                </c:pt>
                <c:pt idx="12">
                  <c:v>0.10100000000000001</c:v>
                </c:pt>
                <c:pt idx="13">
                  <c:v>0.10100000000000001</c:v>
                </c:pt>
                <c:pt idx="14">
                  <c:v>9.8000000000000004E-2</c:v>
                </c:pt>
                <c:pt idx="15">
                  <c:v>9.8000000000000004E-2</c:v>
                </c:pt>
                <c:pt idx="16">
                  <c:v>9.6000000000000002E-2</c:v>
                </c:pt>
                <c:pt idx="17">
                  <c:v>9.5000000000000001E-2</c:v>
                </c:pt>
                <c:pt idx="18">
                  <c:v>9.2999999999999999E-2</c:v>
                </c:pt>
                <c:pt idx="19">
                  <c:v>9.1999999999999998E-2</c:v>
                </c:pt>
                <c:pt idx="20">
                  <c:v>9.6000000000000002E-2</c:v>
                </c:pt>
                <c:pt idx="21">
                  <c:v>9.2999999999999999E-2</c:v>
                </c:pt>
                <c:pt idx="22">
                  <c:v>9.5000000000000001E-2</c:v>
                </c:pt>
                <c:pt idx="23">
                  <c:v>0.09</c:v>
                </c:pt>
                <c:pt idx="24">
                  <c:v>9.1999999999999998E-2</c:v>
                </c:pt>
                <c:pt idx="25">
                  <c:v>9.2999999999999999E-2</c:v>
                </c:pt>
                <c:pt idx="26">
                  <c:v>0.10199999999999999</c:v>
                </c:pt>
                <c:pt idx="27">
                  <c:v>0.10100000000000001</c:v>
                </c:pt>
                <c:pt idx="28">
                  <c:v>9.8000000000000004E-2</c:v>
                </c:pt>
                <c:pt idx="29">
                  <c:v>9.7000000000000003E-2</c:v>
                </c:pt>
                <c:pt idx="30">
                  <c:v>0.1</c:v>
                </c:pt>
                <c:pt idx="31">
                  <c:v>0.106</c:v>
                </c:pt>
                <c:pt idx="32">
                  <c:v>0.113</c:v>
                </c:pt>
                <c:pt idx="33">
                  <c:v>0.11700000000000001</c:v>
                </c:pt>
                <c:pt idx="34">
                  <c:v>0.121</c:v>
                </c:pt>
                <c:pt idx="35">
                  <c:v>0.121</c:v>
                </c:pt>
                <c:pt idx="36">
                  <c:v>0.11799999999999999</c:v>
                </c:pt>
                <c:pt idx="37">
                  <c:v>0.11799999999999999</c:v>
                </c:pt>
                <c:pt idx="38">
                  <c:v>0.128</c:v>
                </c:pt>
                <c:pt idx="39">
                  <c:v>0.13500000000000001</c:v>
                </c:pt>
                <c:pt idx="40">
                  <c:v>0.14199999999999999</c:v>
                </c:pt>
                <c:pt idx="41">
                  <c:v>0.13900000000000001</c:v>
                </c:pt>
                <c:pt idx="42">
                  <c:v>0.13800000000000001</c:v>
                </c:pt>
                <c:pt idx="43">
                  <c:v>0.14399999999999999</c:v>
                </c:pt>
                <c:pt idx="44">
                  <c:v>0.14399999999999999</c:v>
                </c:pt>
                <c:pt idx="45">
                  <c:v>0.152</c:v>
                </c:pt>
                <c:pt idx="46">
                  <c:v>0.153</c:v>
                </c:pt>
                <c:pt idx="47">
                  <c:v>0.155</c:v>
                </c:pt>
                <c:pt idx="48">
                  <c:v>0.152</c:v>
                </c:pt>
                <c:pt idx="49">
                  <c:v>0.158</c:v>
                </c:pt>
                <c:pt idx="50">
                  <c:v>0.15</c:v>
                </c:pt>
                <c:pt idx="51">
                  <c:v>0.157</c:v>
                </c:pt>
                <c:pt idx="52">
                  <c:v>0.16</c:v>
                </c:pt>
                <c:pt idx="53">
                  <c:v>0.16400000000000001</c:v>
                </c:pt>
                <c:pt idx="54">
                  <c:v>0.16600000000000001</c:v>
                </c:pt>
                <c:pt idx="55">
                  <c:v>0.16900000000000001</c:v>
                </c:pt>
                <c:pt idx="56">
                  <c:v>0.17899999999999999</c:v>
                </c:pt>
                <c:pt idx="57">
                  <c:v>0.188</c:v>
                </c:pt>
                <c:pt idx="58">
                  <c:v>0.191</c:v>
                </c:pt>
                <c:pt idx="59">
                  <c:v>0.188</c:v>
                </c:pt>
                <c:pt idx="60">
                  <c:v>0.186</c:v>
                </c:pt>
                <c:pt idx="61">
                  <c:v>0.188</c:v>
                </c:pt>
                <c:pt idx="62">
                  <c:v>0.20300000000000001</c:v>
                </c:pt>
                <c:pt idx="63">
                  <c:v>0.20499999999999999</c:v>
                </c:pt>
                <c:pt idx="64">
                  <c:v>0.21</c:v>
                </c:pt>
                <c:pt idx="65">
                  <c:v>0.20599999999999999</c:v>
                </c:pt>
                <c:pt idx="66">
                  <c:v>0.20799999999999999</c:v>
                </c:pt>
                <c:pt idx="67">
                  <c:v>0.214</c:v>
                </c:pt>
                <c:pt idx="68">
                  <c:v>0.215</c:v>
                </c:pt>
                <c:pt idx="69">
                  <c:v>0.21299999999999999</c:v>
                </c:pt>
                <c:pt idx="70">
                  <c:v>0.218</c:v>
                </c:pt>
                <c:pt idx="71">
                  <c:v>0.215</c:v>
                </c:pt>
                <c:pt idx="72">
                  <c:v>0.22</c:v>
                </c:pt>
                <c:pt idx="73">
                  <c:v>0.224</c:v>
                </c:pt>
                <c:pt idx="74">
                  <c:v>0.23300000000000001</c:v>
                </c:pt>
                <c:pt idx="75">
                  <c:v>0.23499999999999999</c:v>
                </c:pt>
                <c:pt idx="76">
                  <c:v>0.23899999999999999</c:v>
                </c:pt>
                <c:pt idx="77">
                  <c:v>0.24399999999999999</c:v>
                </c:pt>
                <c:pt idx="78">
                  <c:v>0.23599999999999999</c:v>
                </c:pt>
                <c:pt idx="79">
                  <c:v>0.251</c:v>
                </c:pt>
                <c:pt idx="80">
                  <c:v>0.26400000000000001</c:v>
                </c:pt>
                <c:pt idx="81">
                  <c:v>0.26400000000000001</c:v>
                </c:pt>
                <c:pt idx="82">
                  <c:v>0.26400000000000001</c:v>
                </c:pt>
                <c:pt idx="83">
                  <c:v>0.28000000000000003</c:v>
                </c:pt>
                <c:pt idx="84">
                  <c:v>0.28499999999999998</c:v>
                </c:pt>
                <c:pt idx="85">
                  <c:v>0.29099999999999998</c:v>
                </c:pt>
                <c:pt idx="86">
                  <c:v>0.30399999999999999</c:v>
                </c:pt>
                <c:pt idx="87">
                  <c:v>0.307</c:v>
                </c:pt>
                <c:pt idx="88">
                  <c:v>0.30599999999999999</c:v>
                </c:pt>
                <c:pt idx="89">
                  <c:v>0.29599999999999999</c:v>
                </c:pt>
                <c:pt idx="90">
                  <c:v>0.28199999999999997</c:v>
                </c:pt>
                <c:pt idx="91">
                  <c:v>0.27900000000000003</c:v>
                </c:pt>
                <c:pt idx="92">
                  <c:v>0.27600000000000002</c:v>
                </c:pt>
                <c:pt idx="93">
                  <c:v>0.27200000000000002</c:v>
                </c:pt>
                <c:pt idx="94">
                  <c:v>0.27200000000000002</c:v>
                </c:pt>
                <c:pt idx="95">
                  <c:v>0.27800000000000002</c:v>
                </c:pt>
                <c:pt idx="96">
                  <c:v>0.25600000000000001</c:v>
                </c:pt>
                <c:pt idx="97">
                  <c:v>0.253</c:v>
                </c:pt>
                <c:pt idx="98">
                  <c:v>0.25</c:v>
                </c:pt>
                <c:pt idx="99">
                  <c:v>0.23</c:v>
                </c:pt>
                <c:pt idx="100">
                  <c:v>0.22900000000000001</c:v>
                </c:pt>
                <c:pt idx="101">
                  <c:v>0.221</c:v>
                </c:pt>
                <c:pt idx="102">
                  <c:v>0.21299999999999999</c:v>
                </c:pt>
                <c:pt idx="103">
                  <c:v>0.214</c:v>
                </c:pt>
                <c:pt idx="104">
                  <c:v>0.21099999999999999</c:v>
                </c:pt>
                <c:pt idx="105">
                  <c:v>0.20699999999999999</c:v>
                </c:pt>
                <c:pt idx="106">
                  <c:v>0.21099999999999999</c:v>
                </c:pt>
                <c:pt idx="107">
                  <c:v>0.20599999999999999</c:v>
                </c:pt>
                <c:pt idx="108">
                  <c:v>0.21</c:v>
                </c:pt>
                <c:pt idx="109">
                  <c:v>0.216</c:v>
                </c:pt>
                <c:pt idx="110">
                  <c:v>0.221</c:v>
                </c:pt>
                <c:pt idx="111">
                  <c:v>0.221</c:v>
                </c:pt>
                <c:pt idx="112">
                  <c:v>0.221</c:v>
                </c:pt>
                <c:pt idx="113">
                  <c:v>0.22</c:v>
                </c:pt>
                <c:pt idx="114">
                  <c:v>0.22</c:v>
                </c:pt>
                <c:pt idx="115">
                  <c:v>0.22700000000000001</c:v>
                </c:pt>
                <c:pt idx="116">
                  <c:v>0.23899999999999999</c:v>
                </c:pt>
                <c:pt idx="117">
                  <c:v>0.24299999999999999</c:v>
                </c:pt>
                <c:pt idx="118">
                  <c:v>0.249</c:v>
                </c:pt>
                <c:pt idx="119">
                  <c:v>0.248</c:v>
                </c:pt>
                <c:pt idx="120">
                  <c:v>0.24299999999999999</c:v>
                </c:pt>
                <c:pt idx="121">
                  <c:v>0.252</c:v>
                </c:pt>
                <c:pt idx="122">
                  <c:v>0.26100000000000001</c:v>
                </c:pt>
                <c:pt idx="123">
                  <c:v>0.255</c:v>
                </c:pt>
                <c:pt idx="124">
                  <c:v>0.26300000000000001</c:v>
                </c:pt>
                <c:pt idx="125">
                  <c:v>0.26</c:v>
                </c:pt>
                <c:pt idx="126">
                  <c:v>0.26800000000000002</c:v>
                </c:pt>
                <c:pt idx="127">
                  <c:v>0.28599999999999998</c:v>
                </c:pt>
                <c:pt idx="128">
                  <c:v>0.29699999999999999</c:v>
                </c:pt>
                <c:pt idx="129">
                  <c:v>0.29499999999999998</c:v>
                </c:pt>
                <c:pt idx="130">
                  <c:v>0.29299999999999998</c:v>
                </c:pt>
                <c:pt idx="131">
                  <c:v>0.29899999999999999</c:v>
                </c:pt>
                <c:pt idx="132">
                  <c:v>0.29799999999999999</c:v>
                </c:pt>
                <c:pt idx="133">
                  <c:v>0.29799999999999999</c:v>
                </c:pt>
                <c:pt idx="134">
                  <c:v>0.28599999999999998</c:v>
                </c:pt>
                <c:pt idx="135">
                  <c:v>0.29799999999999999</c:v>
                </c:pt>
                <c:pt idx="136">
                  <c:v>0.30599999999999999</c:v>
                </c:pt>
                <c:pt idx="137">
                  <c:v>0.318</c:v>
                </c:pt>
                <c:pt idx="138">
                  <c:v>0.32200000000000001</c:v>
                </c:pt>
                <c:pt idx="139">
                  <c:v>0.33200000000000002</c:v>
                </c:pt>
                <c:pt idx="140">
                  <c:v>0.34799999999999998</c:v>
                </c:pt>
                <c:pt idx="141">
                  <c:v>0.34100000000000003</c:v>
                </c:pt>
                <c:pt idx="142">
                  <c:v>0.35099999999999998</c:v>
                </c:pt>
                <c:pt idx="143">
                  <c:v>0.36299999999999999</c:v>
                </c:pt>
                <c:pt idx="144">
                  <c:v>0.33900000000000002</c:v>
                </c:pt>
                <c:pt idx="145">
                  <c:v>0.33600000000000002</c:v>
                </c:pt>
                <c:pt idx="146">
                  <c:v>0.33400000000000002</c:v>
                </c:pt>
                <c:pt idx="147">
                  <c:v>0.29899999999999999</c:v>
                </c:pt>
                <c:pt idx="148">
                  <c:v>0.252</c:v>
                </c:pt>
                <c:pt idx="149">
                  <c:v>0.28899999999999998</c:v>
                </c:pt>
                <c:pt idx="150">
                  <c:v>0.29799999999999999</c:v>
                </c:pt>
                <c:pt idx="151">
                  <c:v>0.309</c:v>
                </c:pt>
                <c:pt idx="152">
                  <c:v>0.314</c:v>
                </c:pt>
                <c:pt idx="153">
                  <c:v>0.28699999999999998</c:v>
                </c:pt>
                <c:pt idx="154">
                  <c:v>0.28699999999999998</c:v>
                </c:pt>
                <c:pt idx="155">
                  <c:v>0.29499999999999998</c:v>
                </c:pt>
                <c:pt idx="156">
                  <c:v>0.28899999999999998</c:v>
                </c:pt>
                <c:pt idx="157">
                  <c:v>0.27400000000000002</c:v>
                </c:pt>
                <c:pt idx="158">
                  <c:v>0.28599999999999998</c:v>
                </c:pt>
                <c:pt idx="159">
                  <c:v>0.28799999999999998</c:v>
                </c:pt>
                <c:pt idx="160">
                  <c:v>0.28299999999999997</c:v>
                </c:pt>
                <c:pt idx="161">
                  <c:v>0.29199999999999998</c:v>
                </c:pt>
                <c:pt idx="162">
                  <c:v>0.28000000000000003</c:v>
                </c:pt>
                <c:pt idx="163">
                  <c:v>0.28299999999999997</c:v>
                </c:pt>
                <c:pt idx="164">
                  <c:v>0.28399999999999997</c:v>
                </c:pt>
                <c:pt idx="165">
                  <c:v>0.27600000000000002</c:v>
                </c:pt>
                <c:pt idx="166">
                  <c:v>0.28499999999999998</c:v>
                </c:pt>
                <c:pt idx="167">
                  <c:v>0.28399999999999997</c:v>
                </c:pt>
                <c:pt idx="168">
                  <c:v>0.28199999999999997</c:v>
                </c:pt>
                <c:pt idx="169">
                  <c:v>0.28599999999999998</c:v>
                </c:pt>
                <c:pt idx="170">
                  <c:v>0.29699999999999999</c:v>
                </c:pt>
                <c:pt idx="171">
                  <c:v>0.30299999999999999</c:v>
                </c:pt>
                <c:pt idx="172">
                  <c:v>0.317</c:v>
                </c:pt>
                <c:pt idx="173">
                  <c:v>0.31900000000000001</c:v>
                </c:pt>
                <c:pt idx="174">
                  <c:v>0.32</c:v>
                </c:pt>
                <c:pt idx="175">
                  <c:v>0.32700000000000001</c:v>
                </c:pt>
                <c:pt idx="176">
                  <c:v>0.32900000000000001</c:v>
                </c:pt>
                <c:pt idx="177">
                  <c:v>0.33700000000000002</c:v>
                </c:pt>
                <c:pt idx="178">
                  <c:v>0.32900000000000001</c:v>
                </c:pt>
                <c:pt idx="179">
                  <c:v>0.313</c:v>
                </c:pt>
                <c:pt idx="180">
                  <c:v>0.31</c:v>
                </c:pt>
                <c:pt idx="181">
                  <c:v>0.32100000000000001</c:v>
                </c:pt>
                <c:pt idx="182">
                  <c:v>0.34300000000000003</c:v>
                </c:pt>
                <c:pt idx="183">
                  <c:v>0.33400000000000002</c:v>
                </c:pt>
                <c:pt idx="184">
                  <c:v>0.33500000000000002</c:v>
                </c:pt>
                <c:pt idx="185">
                  <c:v>0.34499999999999997</c:v>
                </c:pt>
                <c:pt idx="186">
                  <c:v>0.32200000000000001</c:v>
                </c:pt>
                <c:pt idx="187">
                  <c:v>0.33300000000000002</c:v>
                </c:pt>
                <c:pt idx="188">
                  <c:v>0.33400000000000002</c:v>
                </c:pt>
                <c:pt idx="189">
                  <c:v>0.33800000000000002</c:v>
                </c:pt>
                <c:pt idx="190">
                  <c:v>0.34300000000000003</c:v>
                </c:pt>
                <c:pt idx="191">
                  <c:v>0.34</c:v>
                </c:pt>
                <c:pt idx="192">
                  <c:v>0.31</c:v>
                </c:pt>
                <c:pt idx="193">
                  <c:v>0.313</c:v>
                </c:pt>
                <c:pt idx="194">
                  <c:v>0.313</c:v>
                </c:pt>
                <c:pt idx="195">
                  <c:v>0.317</c:v>
                </c:pt>
                <c:pt idx="196">
                  <c:v>0.32900000000000001</c:v>
                </c:pt>
                <c:pt idx="197">
                  <c:v>0.33400000000000002</c:v>
                </c:pt>
                <c:pt idx="198">
                  <c:v>0.33300000000000002</c:v>
                </c:pt>
                <c:pt idx="199">
                  <c:v>0.34499999999999997</c:v>
                </c:pt>
                <c:pt idx="200">
                  <c:v>0.35899999999999999</c:v>
                </c:pt>
                <c:pt idx="201">
                  <c:v>0.35199999999999998</c:v>
                </c:pt>
                <c:pt idx="202">
                  <c:v>0.36</c:v>
                </c:pt>
                <c:pt idx="203">
                  <c:v>0.35399999999999998</c:v>
                </c:pt>
                <c:pt idx="204">
                  <c:v>0.34200000000000003</c:v>
                </c:pt>
                <c:pt idx="205">
                  <c:v>0.35399999999999998</c:v>
                </c:pt>
                <c:pt idx="206">
                  <c:v>0.373</c:v>
                </c:pt>
                <c:pt idx="207">
                  <c:v>0.36099999999999999</c:v>
                </c:pt>
                <c:pt idx="208">
                  <c:v>0.374</c:v>
                </c:pt>
                <c:pt idx="209">
                  <c:v>0.38100000000000001</c:v>
                </c:pt>
                <c:pt idx="210">
                  <c:v>0.377</c:v>
                </c:pt>
                <c:pt idx="211">
                  <c:v>0.38700000000000001</c:v>
                </c:pt>
                <c:pt idx="212">
                  <c:v>0.39500000000000002</c:v>
                </c:pt>
                <c:pt idx="213">
                  <c:v>0.39300000000000002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38-4286-BAD4-16B27C131671}"/>
            </c:ext>
          </c:extLst>
        </c:ser>
        <c:ser>
          <c:idx val="6"/>
          <c:order val="1"/>
          <c:tx>
            <c:strRef>
              <c:f>'42'!$H$28</c:f>
              <c:strCache>
                <c:ptCount val="1"/>
                <c:pt idx="0">
                  <c:v>Woodford</c:v>
                </c:pt>
              </c:strCache>
            </c:strRef>
          </c:tx>
          <c:spPr>
            <a:solidFill>
              <a:schemeClr val="accent2">
                <a:lumMod val="50000"/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'42'!$H$29:$H$256</c:f>
              <c:numCache>
                <c:formatCode>0.00</c:formatCode>
                <c:ptCount val="228"/>
                <c:pt idx="0">
                  <c:v>2E-3</c:v>
                </c:pt>
                <c:pt idx="1">
                  <c:v>2E-3</c:v>
                </c:pt>
                <c:pt idx="2">
                  <c:v>1E-3</c:v>
                </c:pt>
                <c:pt idx="3">
                  <c:v>2E-3</c:v>
                </c:pt>
                <c:pt idx="4">
                  <c:v>2E-3</c:v>
                </c:pt>
                <c:pt idx="5">
                  <c:v>2E-3</c:v>
                </c:pt>
                <c:pt idx="6">
                  <c:v>2E-3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3.0000000000000001E-3</c:v>
                </c:pt>
                <c:pt idx="15">
                  <c:v>4.0000000000000001E-3</c:v>
                </c:pt>
                <c:pt idx="16">
                  <c:v>4.0000000000000001E-3</c:v>
                </c:pt>
                <c:pt idx="17">
                  <c:v>4.0000000000000001E-3</c:v>
                </c:pt>
                <c:pt idx="18">
                  <c:v>4.0000000000000001E-3</c:v>
                </c:pt>
                <c:pt idx="19">
                  <c:v>4.0000000000000001E-3</c:v>
                </c:pt>
                <c:pt idx="20">
                  <c:v>4.0000000000000001E-3</c:v>
                </c:pt>
                <c:pt idx="21">
                  <c:v>3.0000000000000001E-3</c:v>
                </c:pt>
                <c:pt idx="22">
                  <c:v>3.0000000000000001E-3</c:v>
                </c:pt>
                <c:pt idx="23">
                  <c:v>4.0000000000000001E-3</c:v>
                </c:pt>
                <c:pt idx="24">
                  <c:v>4.0000000000000001E-3</c:v>
                </c:pt>
                <c:pt idx="25">
                  <c:v>5.0000000000000001E-3</c:v>
                </c:pt>
                <c:pt idx="26">
                  <c:v>5.0000000000000001E-3</c:v>
                </c:pt>
                <c:pt idx="27">
                  <c:v>5.0000000000000001E-3</c:v>
                </c:pt>
                <c:pt idx="28">
                  <c:v>6.0000000000000001E-3</c:v>
                </c:pt>
                <c:pt idx="29">
                  <c:v>6.0000000000000001E-3</c:v>
                </c:pt>
                <c:pt idx="30">
                  <c:v>6.0000000000000001E-3</c:v>
                </c:pt>
                <c:pt idx="31">
                  <c:v>6.0000000000000001E-3</c:v>
                </c:pt>
                <c:pt idx="32">
                  <c:v>6.0000000000000001E-3</c:v>
                </c:pt>
                <c:pt idx="33">
                  <c:v>7.0000000000000001E-3</c:v>
                </c:pt>
                <c:pt idx="34">
                  <c:v>8.0000000000000002E-3</c:v>
                </c:pt>
                <c:pt idx="35">
                  <c:v>8.0000000000000002E-3</c:v>
                </c:pt>
                <c:pt idx="36">
                  <c:v>8.0000000000000002E-3</c:v>
                </c:pt>
                <c:pt idx="37">
                  <c:v>7.0000000000000001E-3</c:v>
                </c:pt>
                <c:pt idx="38">
                  <c:v>8.0000000000000002E-3</c:v>
                </c:pt>
                <c:pt idx="39">
                  <c:v>0.01</c:v>
                </c:pt>
                <c:pt idx="40">
                  <c:v>1.0999999999999999E-2</c:v>
                </c:pt>
                <c:pt idx="41">
                  <c:v>1.0999999999999999E-2</c:v>
                </c:pt>
                <c:pt idx="42">
                  <c:v>0.01</c:v>
                </c:pt>
                <c:pt idx="43">
                  <c:v>0.01</c:v>
                </c:pt>
                <c:pt idx="44">
                  <c:v>1.2E-2</c:v>
                </c:pt>
                <c:pt idx="45">
                  <c:v>1.2E-2</c:v>
                </c:pt>
                <c:pt idx="46">
                  <c:v>1.2999999999999999E-2</c:v>
                </c:pt>
                <c:pt idx="47">
                  <c:v>1.4999999999999999E-2</c:v>
                </c:pt>
                <c:pt idx="48">
                  <c:v>1.6E-2</c:v>
                </c:pt>
                <c:pt idx="49">
                  <c:v>1.7000000000000001E-2</c:v>
                </c:pt>
                <c:pt idx="50">
                  <c:v>1.4999999999999999E-2</c:v>
                </c:pt>
                <c:pt idx="51">
                  <c:v>1.6E-2</c:v>
                </c:pt>
                <c:pt idx="52">
                  <c:v>1.7999999999999999E-2</c:v>
                </c:pt>
                <c:pt idx="53">
                  <c:v>1.7000000000000001E-2</c:v>
                </c:pt>
                <c:pt idx="54">
                  <c:v>2.1999999999999999E-2</c:v>
                </c:pt>
                <c:pt idx="55">
                  <c:v>2.1999999999999999E-2</c:v>
                </c:pt>
                <c:pt idx="56">
                  <c:v>2.4E-2</c:v>
                </c:pt>
                <c:pt idx="57">
                  <c:v>2.5000000000000001E-2</c:v>
                </c:pt>
                <c:pt idx="58">
                  <c:v>2.3E-2</c:v>
                </c:pt>
                <c:pt idx="59">
                  <c:v>2.4E-2</c:v>
                </c:pt>
                <c:pt idx="60">
                  <c:v>2.9000000000000001E-2</c:v>
                </c:pt>
                <c:pt idx="61">
                  <c:v>2.8000000000000001E-2</c:v>
                </c:pt>
                <c:pt idx="62">
                  <c:v>3.1E-2</c:v>
                </c:pt>
                <c:pt idx="63">
                  <c:v>3.3000000000000002E-2</c:v>
                </c:pt>
                <c:pt idx="64">
                  <c:v>3.3000000000000002E-2</c:v>
                </c:pt>
                <c:pt idx="65">
                  <c:v>3.2000000000000001E-2</c:v>
                </c:pt>
                <c:pt idx="66">
                  <c:v>3.5999999999999997E-2</c:v>
                </c:pt>
                <c:pt idx="67">
                  <c:v>3.9E-2</c:v>
                </c:pt>
                <c:pt idx="68">
                  <c:v>4.1000000000000002E-2</c:v>
                </c:pt>
                <c:pt idx="69">
                  <c:v>4.2999999999999997E-2</c:v>
                </c:pt>
                <c:pt idx="70">
                  <c:v>0.04</c:v>
                </c:pt>
                <c:pt idx="71">
                  <c:v>3.7999999999999999E-2</c:v>
                </c:pt>
                <c:pt idx="72">
                  <c:v>3.9E-2</c:v>
                </c:pt>
                <c:pt idx="73">
                  <c:v>4.4999999999999998E-2</c:v>
                </c:pt>
                <c:pt idx="74">
                  <c:v>4.3999999999999997E-2</c:v>
                </c:pt>
                <c:pt idx="75">
                  <c:v>4.2999999999999997E-2</c:v>
                </c:pt>
                <c:pt idx="76">
                  <c:v>0.05</c:v>
                </c:pt>
                <c:pt idx="77">
                  <c:v>5.0999999999999997E-2</c:v>
                </c:pt>
                <c:pt idx="78">
                  <c:v>5.3999999999999999E-2</c:v>
                </c:pt>
                <c:pt idx="79">
                  <c:v>5.2999999999999999E-2</c:v>
                </c:pt>
                <c:pt idx="80">
                  <c:v>5.8000000000000003E-2</c:v>
                </c:pt>
                <c:pt idx="81">
                  <c:v>0.06</c:v>
                </c:pt>
                <c:pt idx="82">
                  <c:v>6.4000000000000001E-2</c:v>
                </c:pt>
                <c:pt idx="83">
                  <c:v>5.8999999999999997E-2</c:v>
                </c:pt>
                <c:pt idx="84">
                  <c:v>5.8999999999999997E-2</c:v>
                </c:pt>
                <c:pt idx="85">
                  <c:v>5.6000000000000001E-2</c:v>
                </c:pt>
                <c:pt idx="86">
                  <c:v>6.5000000000000002E-2</c:v>
                </c:pt>
                <c:pt idx="87">
                  <c:v>7.0999999999999994E-2</c:v>
                </c:pt>
                <c:pt idx="88">
                  <c:v>6.7000000000000004E-2</c:v>
                </c:pt>
                <c:pt idx="89">
                  <c:v>6.7000000000000004E-2</c:v>
                </c:pt>
                <c:pt idx="90">
                  <c:v>7.3999999999999996E-2</c:v>
                </c:pt>
                <c:pt idx="91">
                  <c:v>7.0000000000000007E-2</c:v>
                </c:pt>
                <c:pt idx="92">
                  <c:v>7.3999999999999996E-2</c:v>
                </c:pt>
                <c:pt idx="93">
                  <c:v>7.2999999999999995E-2</c:v>
                </c:pt>
                <c:pt idx="94">
                  <c:v>7.8E-2</c:v>
                </c:pt>
                <c:pt idx="95">
                  <c:v>8.5999999999999993E-2</c:v>
                </c:pt>
                <c:pt idx="96">
                  <c:v>8.8999999999999996E-2</c:v>
                </c:pt>
                <c:pt idx="97">
                  <c:v>7.0000000000000007E-2</c:v>
                </c:pt>
                <c:pt idx="98">
                  <c:v>8.4000000000000005E-2</c:v>
                </c:pt>
                <c:pt idx="99">
                  <c:v>7.5999999999999998E-2</c:v>
                </c:pt>
                <c:pt idx="100">
                  <c:v>8.1000000000000003E-2</c:v>
                </c:pt>
                <c:pt idx="101">
                  <c:v>7.6999999999999999E-2</c:v>
                </c:pt>
                <c:pt idx="102">
                  <c:v>7.3999999999999996E-2</c:v>
                </c:pt>
                <c:pt idx="103">
                  <c:v>7.0999999999999994E-2</c:v>
                </c:pt>
                <c:pt idx="104">
                  <c:v>7.0000000000000007E-2</c:v>
                </c:pt>
                <c:pt idx="105">
                  <c:v>7.0000000000000007E-2</c:v>
                </c:pt>
                <c:pt idx="106">
                  <c:v>7.0999999999999994E-2</c:v>
                </c:pt>
                <c:pt idx="107">
                  <c:v>7.2999999999999995E-2</c:v>
                </c:pt>
                <c:pt idx="108">
                  <c:v>7.3999999999999996E-2</c:v>
                </c:pt>
                <c:pt idx="109">
                  <c:v>7.9000000000000001E-2</c:v>
                </c:pt>
                <c:pt idx="110">
                  <c:v>8.2000000000000003E-2</c:v>
                </c:pt>
                <c:pt idx="111">
                  <c:v>7.8E-2</c:v>
                </c:pt>
                <c:pt idx="112">
                  <c:v>7.4999999999999997E-2</c:v>
                </c:pt>
                <c:pt idx="113">
                  <c:v>7.5999999999999998E-2</c:v>
                </c:pt>
                <c:pt idx="114">
                  <c:v>7.1999999999999995E-2</c:v>
                </c:pt>
                <c:pt idx="115">
                  <c:v>7.0000000000000007E-2</c:v>
                </c:pt>
                <c:pt idx="116">
                  <c:v>7.6999999999999999E-2</c:v>
                </c:pt>
                <c:pt idx="117">
                  <c:v>8.4000000000000005E-2</c:v>
                </c:pt>
                <c:pt idx="118">
                  <c:v>8.4000000000000005E-2</c:v>
                </c:pt>
                <c:pt idx="119">
                  <c:v>7.6999999999999999E-2</c:v>
                </c:pt>
                <c:pt idx="120">
                  <c:v>8.3000000000000004E-2</c:v>
                </c:pt>
                <c:pt idx="121">
                  <c:v>8.5999999999999993E-2</c:v>
                </c:pt>
                <c:pt idx="122">
                  <c:v>9.1999999999999998E-2</c:v>
                </c:pt>
                <c:pt idx="123">
                  <c:v>9.0999999999999998E-2</c:v>
                </c:pt>
                <c:pt idx="124">
                  <c:v>0.09</c:v>
                </c:pt>
                <c:pt idx="125">
                  <c:v>9.0999999999999998E-2</c:v>
                </c:pt>
                <c:pt idx="126">
                  <c:v>9.8000000000000004E-2</c:v>
                </c:pt>
                <c:pt idx="127">
                  <c:v>0.10299999999999999</c:v>
                </c:pt>
                <c:pt idx="128">
                  <c:v>0.111</c:v>
                </c:pt>
                <c:pt idx="129">
                  <c:v>0.106</c:v>
                </c:pt>
                <c:pt idx="130">
                  <c:v>0.104</c:v>
                </c:pt>
                <c:pt idx="131">
                  <c:v>0.108</c:v>
                </c:pt>
                <c:pt idx="132">
                  <c:v>0.104</c:v>
                </c:pt>
                <c:pt idx="133">
                  <c:v>9.6000000000000002E-2</c:v>
                </c:pt>
                <c:pt idx="134">
                  <c:v>0.10199999999999999</c:v>
                </c:pt>
                <c:pt idx="135">
                  <c:v>0.10199999999999999</c:v>
                </c:pt>
                <c:pt idx="136">
                  <c:v>0.10100000000000001</c:v>
                </c:pt>
                <c:pt idx="137">
                  <c:v>9.9000000000000005E-2</c:v>
                </c:pt>
                <c:pt idx="138">
                  <c:v>9.4E-2</c:v>
                </c:pt>
                <c:pt idx="139">
                  <c:v>9.0999999999999998E-2</c:v>
                </c:pt>
                <c:pt idx="140">
                  <c:v>0.109</c:v>
                </c:pt>
                <c:pt idx="141">
                  <c:v>0.12</c:v>
                </c:pt>
                <c:pt idx="142">
                  <c:v>0.113</c:v>
                </c:pt>
                <c:pt idx="143">
                  <c:v>0.123</c:v>
                </c:pt>
                <c:pt idx="144">
                  <c:v>0.114</c:v>
                </c:pt>
                <c:pt idx="145">
                  <c:v>0.11899999999999999</c:v>
                </c:pt>
                <c:pt idx="146">
                  <c:v>0.121</c:v>
                </c:pt>
                <c:pt idx="147">
                  <c:v>0.107</c:v>
                </c:pt>
                <c:pt idx="148">
                  <c:v>6.3E-2</c:v>
                </c:pt>
                <c:pt idx="149">
                  <c:v>0.10299999999999999</c:v>
                </c:pt>
                <c:pt idx="150">
                  <c:v>0.107</c:v>
                </c:pt>
                <c:pt idx="151">
                  <c:v>0.104</c:v>
                </c:pt>
                <c:pt idx="152">
                  <c:v>0.106</c:v>
                </c:pt>
                <c:pt idx="153">
                  <c:v>0.1</c:v>
                </c:pt>
                <c:pt idx="154">
                  <c:v>0.10299999999999999</c:v>
                </c:pt>
                <c:pt idx="155">
                  <c:v>9.6000000000000002E-2</c:v>
                </c:pt>
                <c:pt idx="156">
                  <c:v>9.5000000000000001E-2</c:v>
                </c:pt>
                <c:pt idx="157">
                  <c:v>6.7000000000000004E-2</c:v>
                </c:pt>
                <c:pt idx="158">
                  <c:v>9.0999999999999998E-2</c:v>
                </c:pt>
                <c:pt idx="159">
                  <c:v>8.5999999999999993E-2</c:v>
                </c:pt>
                <c:pt idx="160">
                  <c:v>8.7999999999999995E-2</c:v>
                </c:pt>
                <c:pt idx="161">
                  <c:v>8.5999999999999993E-2</c:v>
                </c:pt>
                <c:pt idx="162">
                  <c:v>8.4000000000000005E-2</c:v>
                </c:pt>
                <c:pt idx="163">
                  <c:v>8.2000000000000003E-2</c:v>
                </c:pt>
                <c:pt idx="164">
                  <c:v>0.09</c:v>
                </c:pt>
                <c:pt idx="165">
                  <c:v>8.6999999999999994E-2</c:v>
                </c:pt>
                <c:pt idx="166">
                  <c:v>8.5000000000000006E-2</c:v>
                </c:pt>
                <c:pt idx="167">
                  <c:v>8.5000000000000006E-2</c:v>
                </c:pt>
                <c:pt idx="168">
                  <c:v>8.4000000000000005E-2</c:v>
                </c:pt>
                <c:pt idx="169">
                  <c:v>7.8E-2</c:v>
                </c:pt>
                <c:pt idx="170">
                  <c:v>9.0999999999999998E-2</c:v>
                </c:pt>
                <c:pt idx="171">
                  <c:v>9.5000000000000001E-2</c:v>
                </c:pt>
                <c:pt idx="172">
                  <c:v>9.5000000000000001E-2</c:v>
                </c:pt>
                <c:pt idx="173">
                  <c:v>9.4E-2</c:v>
                </c:pt>
                <c:pt idx="174">
                  <c:v>8.8999999999999996E-2</c:v>
                </c:pt>
                <c:pt idx="175">
                  <c:v>9.0999999999999998E-2</c:v>
                </c:pt>
                <c:pt idx="176">
                  <c:v>0.09</c:v>
                </c:pt>
                <c:pt idx="177">
                  <c:v>8.6999999999999994E-2</c:v>
                </c:pt>
                <c:pt idx="178">
                  <c:v>9.4E-2</c:v>
                </c:pt>
                <c:pt idx="179">
                  <c:v>8.7999999999999995E-2</c:v>
                </c:pt>
                <c:pt idx="180">
                  <c:v>9.2999999999999999E-2</c:v>
                </c:pt>
                <c:pt idx="181">
                  <c:v>9.2999999999999999E-2</c:v>
                </c:pt>
                <c:pt idx="182">
                  <c:v>9.6000000000000002E-2</c:v>
                </c:pt>
                <c:pt idx="183">
                  <c:v>9.2999999999999999E-2</c:v>
                </c:pt>
                <c:pt idx="184">
                  <c:v>0.104</c:v>
                </c:pt>
                <c:pt idx="185">
                  <c:v>0.10100000000000001</c:v>
                </c:pt>
                <c:pt idx="186">
                  <c:v>0.10299999999999999</c:v>
                </c:pt>
                <c:pt idx="187">
                  <c:v>9.7000000000000003E-2</c:v>
                </c:pt>
                <c:pt idx="188">
                  <c:v>9.1999999999999998E-2</c:v>
                </c:pt>
                <c:pt idx="189">
                  <c:v>8.8999999999999996E-2</c:v>
                </c:pt>
                <c:pt idx="190">
                  <c:v>8.8999999999999996E-2</c:v>
                </c:pt>
                <c:pt idx="191">
                  <c:v>8.6999999999999994E-2</c:v>
                </c:pt>
                <c:pt idx="192">
                  <c:v>7.8E-2</c:v>
                </c:pt>
                <c:pt idx="193">
                  <c:v>8.1000000000000003E-2</c:v>
                </c:pt>
                <c:pt idx="194">
                  <c:v>0.08</c:v>
                </c:pt>
                <c:pt idx="195">
                  <c:v>8.4000000000000005E-2</c:v>
                </c:pt>
                <c:pt idx="196">
                  <c:v>8.5999999999999993E-2</c:v>
                </c:pt>
                <c:pt idx="197">
                  <c:v>8.1000000000000003E-2</c:v>
                </c:pt>
                <c:pt idx="198">
                  <c:v>7.9000000000000001E-2</c:v>
                </c:pt>
                <c:pt idx="199">
                  <c:v>8.5000000000000006E-2</c:v>
                </c:pt>
                <c:pt idx="200">
                  <c:v>9.0999999999999998E-2</c:v>
                </c:pt>
                <c:pt idx="201">
                  <c:v>9.1999999999999998E-2</c:v>
                </c:pt>
                <c:pt idx="202">
                  <c:v>9.4E-2</c:v>
                </c:pt>
                <c:pt idx="203">
                  <c:v>9.2999999999999999E-2</c:v>
                </c:pt>
                <c:pt idx="204">
                  <c:v>9.0999999999999998E-2</c:v>
                </c:pt>
                <c:pt idx="205">
                  <c:v>8.4000000000000005E-2</c:v>
                </c:pt>
                <c:pt idx="206">
                  <c:v>8.5999999999999993E-2</c:v>
                </c:pt>
                <c:pt idx="207">
                  <c:v>8.1000000000000003E-2</c:v>
                </c:pt>
                <c:pt idx="208">
                  <c:v>8.1000000000000003E-2</c:v>
                </c:pt>
                <c:pt idx="209">
                  <c:v>8.3000000000000004E-2</c:v>
                </c:pt>
                <c:pt idx="210">
                  <c:v>8.2000000000000003E-2</c:v>
                </c:pt>
                <c:pt idx="211">
                  <c:v>8.4000000000000005E-2</c:v>
                </c:pt>
                <c:pt idx="212">
                  <c:v>8.6999999999999994E-2</c:v>
                </c:pt>
                <c:pt idx="213">
                  <c:v>8.5999999999999993E-2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38-4286-BAD4-16B27C131671}"/>
            </c:ext>
          </c:extLst>
        </c:ser>
        <c:ser>
          <c:idx val="5"/>
          <c:order val="2"/>
          <c:tx>
            <c:strRef>
              <c:f>'42'!$G$28</c:f>
              <c:strCache>
                <c:ptCount val="1"/>
                <c:pt idx="0">
                  <c:v>Mississippian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'42'!$G$29:$G$256</c:f>
              <c:numCache>
                <c:formatCode>0.00</c:formatCode>
                <c:ptCount val="228"/>
                <c:pt idx="0">
                  <c:v>1.7000000000000001E-2</c:v>
                </c:pt>
                <c:pt idx="1">
                  <c:v>1.7000000000000001E-2</c:v>
                </c:pt>
                <c:pt idx="2">
                  <c:v>1.9E-2</c:v>
                </c:pt>
                <c:pt idx="3">
                  <c:v>1.7999999999999999E-2</c:v>
                </c:pt>
                <c:pt idx="4">
                  <c:v>1.7999999999999999E-2</c:v>
                </c:pt>
                <c:pt idx="5">
                  <c:v>1.6E-2</c:v>
                </c:pt>
                <c:pt idx="6">
                  <c:v>1.6E-2</c:v>
                </c:pt>
                <c:pt idx="7">
                  <c:v>1.6E-2</c:v>
                </c:pt>
                <c:pt idx="8">
                  <c:v>1.6E-2</c:v>
                </c:pt>
                <c:pt idx="9">
                  <c:v>1.4999999999999999E-2</c:v>
                </c:pt>
                <c:pt idx="10">
                  <c:v>1.7000000000000001E-2</c:v>
                </c:pt>
                <c:pt idx="11">
                  <c:v>1.7000000000000001E-2</c:v>
                </c:pt>
                <c:pt idx="12">
                  <c:v>1.7000000000000001E-2</c:v>
                </c:pt>
                <c:pt idx="13">
                  <c:v>1.9E-2</c:v>
                </c:pt>
                <c:pt idx="14">
                  <c:v>1.7000000000000001E-2</c:v>
                </c:pt>
                <c:pt idx="15">
                  <c:v>1.9E-2</c:v>
                </c:pt>
                <c:pt idx="16">
                  <c:v>1.7999999999999999E-2</c:v>
                </c:pt>
                <c:pt idx="17">
                  <c:v>1.9E-2</c:v>
                </c:pt>
                <c:pt idx="18">
                  <c:v>1.7999999999999999E-2</c:v>
                </c:pt>
                <c:pt idx="19">
                  <c:v>1.7000000000000001E-2</c:v>
                </c:pt>
                <c:pt idx="20">
                  <c:v>1.6E-2</c:v>
                </c:pt>
                <c:pt idx="21">
                  <c:v>1.6E-2</c:v>
                </c:pt>
                <c:pt idx="22">
                  <c:v>1.7000000000000001E-2</c:v>
                </c:pt>
                <c:pt idx="23">
                  <c:v>1.4999999999999999E-2</c:v>
                </c:pt>
                <c:pt idx="24">
                  <c:v>1.4E-2</c:v>
                </c:pt>
                <c:pt idx="25">
                  <c:v>1.6E-2</c:v>
                </c:pt>
                <c:pt idx="26">
                  <c:v>1.7000000000000001E-2</c:v>
                </c:pt>
                <c:pt idx="27">
                  <c:v>1.7999999999999999E-2</c:v>
                </c:pt>
                <c:pt idx="28">
                  <c:v>1.6E-2</c:v>
                </c:pt>
                <c:pt idx="29">
                  <c:v>1.6E-2</c:v>
                </c:pt>
                <c:pt idx="30">
                  <c:v>1.7000000000000001E-2</c:v>
                </c:pt>
                <c:pt idx="31">
                  <c:v>1.7000000000000001E-2</c:v>
                </c:pt>
                <c:pt idx="32">
                  <c:v>1.7000000000000001E-2</c:v>
                </c:pt>
                <c:pt idx="33">
                  <c:v>1.7000000000000001E-2</c:v>
                </c:pt>
                <c:pt idx="34">
                  <c:v>1.9E-2</c:v>
                </c:pt>
                <c:pt idx="35">
                  <c:v>1.9E-2</c:v>
                </c:pt>
                <c:pt idx="36">
                  <c:v>1.9E-2</c:v>
                </c:pt>
                <c:pt idx="37">
                  <c:v>1.7000000000000001E-2</c:v>
                </c:pt>
                <c:pt idx="38">
                  <c:v>2.1999999999999999E-2</c:v>
                </c:pt>
                <c:pt idx="39">
                  <c:v>2.1999999999999999E-2</c:v>
                </c:pt>
                <c:pt idx="40">
                  <c:v>2.3E-2</c:v>
                </c:pt>
                <c:pt idx="41">
                  <c:v>2.1999999999999999E-2</c:v>
                </c:pt>
                <c:pt idx="42">
                  <c:v>2.4E-2</c:v>
                </c:pt>
                <c:pt idx="43">
                  <c:v>2.5000000000000001E-2</c:v>
                </c:pt>
                <c:pt idx="44">
                  <c:v>2.8000000000000001E-2</c:v>
                </c:pt>
                <c:pt idx="45">
                  <c:v>2.9000000000000001E-2</c:v>
                </c:pt>
                <c:pt idx="46">
                  <c:v>0.03</c:v>
                </c:pt>
                <c:pt idx="47">
                  <c:v>0.03</c:v>
                </c:pt>
                <c:pt idx="48">
                  <c:v>3.3000000000000002E-2</c:v>
                </c:pt>
                <c:pt idx="49">
                  <c:v>3.5000000000000003E-2</c:v>
                </c:pt>
                <c:pt idx="50">
                  <c:v>3.5999999999999997E-2</c:v>
                </c:pt>
                <c:pt idx="51">
                  <c:v>3.7999999999999999E-2</c:v>
                </c:pt>
                <c:pt idx="52">
                  <c:v>4.2000000000000003E-2</c:v>
                </c:pt>
                <c:pt idx="53">
                  <c:v>4.2000000000000003E-2</c:v>
                </c:pt>
                <c:pt idx="54">
                  <c:v>4.2999999999999997E-2</c:v>
                </c:pt>
                <c:pt idx="55">
                  <c:v>4.7E-2</c:v>
                </c:pt>
                <c:pt idx="56">
                  <c:v>4.9000000000000002E-2</c:v>
                </c:pt>
                <c:pt idx="57">
                  <c:v>5.6000000000000001E-2</c:v>
                </c:pt>
                <c:pt idx="58">
                  <c:v>5.8999999999999997E-2</c:v>
                </c:pt>
                <c:pt idx="59">
                  <c:v>6.3E-2</c:v>
                </c:pt>
                <c:pt idx="60">
                  <c:v>6.5000000000000002E-2</c:v>
                </c:pt>
                <c:pt idx="61">
                  <c:v>5.2999999999999999E-2</c:v>
                </c:pt>
                <c:pt idx="62">
                  <c:v>6.5000000000000002E-2</c:v>
                </c:pt>
                <c:pt idx="63">
                  <c:v>7.2999999999999995E-2</c:v>
                </c:pt>
                <c:pt idx="64">
                  <c:v>7.6999999999999999E-2</c:v>
                </c:pt>
                <c:pt idx="65">
                  <c:v>7.4999999999999997E-2</c:v>
                </c:pt>
                <c:pt idx="66">
                  <c:v>7.5999999999999998E-2</c:v>
                </c:pt>
                <c:pt idx="67">
                  <c:v>7.6999999999999999E-2</c:v>
                </c:pt>
                <c:pt idx="68">
                  <c:v>7.6999999999999999E-2</c:v>
                </c:pt>
                <c:pt idx="69">
                  <c:v>7.9000000000000001E-2</c:v>
                </c:pt>
                <c:pt idx="70">
                  <c:v>8.4000000000000005E-2</c:v>
                </c:pt>
                <c:pt idx="71">
                  <c:v>7.8E-2</c:v>
                </c:pt>
                <c:pt idx="72">
                  <c:v>0.08</c:v>
                </c:pt>
                <c:pt idx="73">
                  <c:v>7.6999999999999999E-2</c:v>
                </c:pt>
                <c:pt idx="74">
                  <c:v>8.5999999999999993E-2</c:v>
                </c:pt>
                <c:pt idx="75">
                  <c:v>6.3E-2</c:v>
                </c:pt>
                <c:pt idx="76">
                  <c:v>9.1999999999999998E-2</c:v>
                </c:pt>
                <c:pt idx="77">
                  <c:v>0.09</c:v>
                </c:pt>
                <c:pt idx="78">
                  <c:v>9.2999999999999999E-2</c:v>
                </c:pt>
                <c:pt idx="79">
                  <c:v>0.112</c:v>
                </c:pt>
                <c:pt idx="80">
                  <c:v>0.104</c:v>
                </c:pt>
                <c:pt idx="81">
                  <c:v>0.111</c:v>
                </c:pt>
                <c:pt idx="82">
                  <c:v>0.115</c:v>
                </c:pt>
                <c:pt idx="83">
                  <c:v>0.12</c:v>
                </c:pt>
                <c:pt idx="84">
                  <c:v>0.11799999999999999</c:v>
                </c:pt>
                <c:pt idx="85">
                  <c:v>0.123</c:v>
                </c:pt>
                <c:pt idx="86">
                  <c:v>0.13900000000000001</c:v>
                </c:pt>
                <c:pt idx="87">
                  <c:v>0.13500000000000001</c:v>
                </c:pt>
                <c:pt idx="88">
                  <c:v>0.13300000000000001</c:v>
                </c:pt>
                <c:pt idx="89">
                  <c:v>0.13700000000000001</c:v>
                </c:pt>
                <c:pt idx="90">
                  <c:v>0.128</c:v>
                </c:pt>
                <c:pt idx="91">
                  <c:v>0.13300000000000001</c:v>
                </c:pt>
                <c:pt idx="92">
                  <c:v>0.13200000000000001</c:v>
                </c:pt>
                <c:pt idx="93">
                  <c:v>0.13600000000000001</c:v>
                </c:pt>
                <c:pt idx="94">
                  <c:v>0.129</c:v>
                </c:pt>
                <c:pt idx="95">
                  <c:v>0.13900000000000001</c:v>
                </c:pt>
                <c:pt idx="96">
                  <c:v>0.14199999999999999</c:v>
                </c:pt>
                <c:pt idx="97">
                  <c:v>0.13100000000000001</c:v>
                </c:pt>
                <c:pt idx="98">
                  <c:v>0.13900000000000001</c:v>
                </c:pt>
                <c:pt idx="99">
                  <c:v>0.13400000000000001</c:v>
                </c:pt>
                <c:pt idx="100">
                  <c:v>0.14099999999999999</c:v>
                </c:pt>
                <c:pt idx="101">
                  <c:v>0.14599999999999999</c:v>
                </c:pt>
                <c:pt idx="102">
                  <c:v>0.14099999999999999</c:v>
                </c:pt>
                <c:pt idx="103">
                  <c:v>0.14599999999999999</c:v>
                </c:pt>
                <c:pt idx="104">
                  <c:v>0.14299999999999999</c:v>
                </c:pt>
                <c:pt idx="105">
                  <c:v>0.14799999999999999</c:v>
                </c:pt>
                <c:pt idx="106">
                  <c:v>0.14899999999999999</c:v>
                </c:pt>
                <c:pt idx="107">
                  <c:v>0.14499999999999999</c:v>
                </c:pt>
                <c:pt idx="108">
                  <c:v>0.14000000000000001</c:v>
                </c:pt>
                <c:pt idx="109">
                  <c:v>0.151</c:v>
                </c:pt>
                <c:pt idx="110">
                  <c:v>0.153</c:v>
                </c:pt>
                <c:pt idx="111">
                  <c:v>0.159</c:v>
                </c:pt>
                <c:pt idx="112">
                  <c:v>0.157</c:v>
                </c:pt>
                <c:pt idx="113">
                  <c:v>0.16700000000000001</c:v>
                </c:pt>
                <c:pt idx="114">
                  <c:v>0.17599999999999999</c:v>
                </c:pt>
                <c:pt idx="115">
                  <c:v>0.189</c:v>
                </c:pt>
                <c:pt idx="116">
                  <c:v>0.185</c:v>
                </c:pt>
                <c:pt idx="117">
                  <c:v>0.19700000000000001</c:v>
                </c:pt>
                <c:pt idx="118">
                  <c:v>0.20599999999999999</c:v>
                </c:pt>
                <c:pt idx="119">
                  <c:v>0.21199999999999999</c:v>
                </c:pt>
                <c:pt idx="120">
                  <c:v>0.23699999999999999</c:v>
                </c:pt>
                <c:pt idx="121">
                  <c:v>0.23300000000000001</c:v>
                </c:pt>
                <c:pt idx="122">
                  <c:v>0.24299999999999999</c:v>
                </c:pt>
                <c:pt idx="123">
                  <c:v>0.22600000000000001</c:v>
                </c:pt>
                <c:pt idx="124">
                  <c:v>0.22900000000000001</c:v>
                </c:pt>
                <c:pt idx="125">
                  <c:v>0.216</c:v>
                </c:pt>
                <c:pt idx="126">
                  <c:v>0.219</c:v>
                </c:pt>
                <c:pt idx="127">
                  <c:v>0.25900000000000001</c:v>
                </c:pt>
                <c:pt idx="128">
                  <c:v>0.24199999999999999</c:v>
                </c:pt>
                <c:pt idx="129">
                  <c:v>0.26300000000000001</c:v>
                </c:pt>
                <c:pt idx="130">
                  <c:v>0.26200000000000001</c:v>
                </c:pt>
                <c:pt idx="131">
                  <c:v>0.26200000000000001</c:v>
                </c:pt>
                <c:pt idx="132">
                  <c:v>0.25900000000000001</c:v>
                </c:pt>
                <c:pt idx="133">
                  <c:v>0.252</c:v>
                </c:pt>
                <c:pt idx="134">
                  <c:v>0.27700000000000002</c:v>
                </c:pt>
                <c:pt idx="135">
                  <c:v>0.3</c:v>
                </c:pt>
                <c:pt idx="136">
                  <c:v>0.29399999999999998</c:v>
                </c:pt>
                <c:pt idx="137">
                  <c:v>0.28599999999999998</c:v>
                </c:pt>
                <c:pt idx="138">
                  <c:v>0.29199999999999998</c:v>
                </c:pt>
                <c:pt idx="139">
                  <c:v>0.28299999999999997</c:v>
                </c:pt>
                <c:pt idx="140">
                  <c:v>0.307</c:v>
                </c:pt>
                <c:pt idx="141">
                  <c:v>0.28799999999999998</c:v>
                </c:pt>
                <c:pt idx="142">
                  <c:v>0.26800000000000002</c:v>
                </c:pt>
                <c:pt idx="143">
                  <c:v>0.27</c:v>
                </c:pt>
                <c:pt idx="144">
                  <c:v>0.24299999999999999</c:v>
                </c:pt>
                <c:pt idx="145">
                  <c:v>0.23499999999999999</c:v>
                </c:pt>
                <c:pt idx="146">
                  <c:v>0.23400000000000001</c:v>
                </c:pt>
                <c:pt idx="147">
                  <c:v>0.21</c:v>
                </c:pt>
                <c:pt idx="148">
                  <c:v>0.154</c:v>
                </c:pt>
                <c:pt idx="149">
                  <c:v>0.188</c:v>
                </c:pt>
                <c:pt idx="150">
                  <c:v>0.20300000000000001</c:v>
                </c:pt>
                <c:pt idx="151">
                  <c:v>0.189</c:v>
                </c:pt>
                <c:pt idx="152">
                  <c:v>0.17599999999999999</c:v>
                </c:pt>
                <c:pt idx="153">
                  <c:v>0.16800000000000001</c:v>
                </c:pt>
                <c:pt idx="154">
                  <c:v>0.2</c:v>
                </c:pt>
                <c:pt idx="155">
                  <c:v>0.18099999999999999</c:v>
                </c:pt>
                <c:pt idx="156">
                  <c:v>0.17299999999999999</c:v>
                </c:pt>
                <c:pt idx="157">
                  <c:v>0.121</c:v>
                </c:pt>
                <c:pt idx="158">
                  <c:v>0.16700000000000001</c:v>
                </c:pt>
                <c:pt idx="159">
                  <c:v>0.16900000000000001</c:v>
                </c:pt>
                <c:pt idx="160">
                  <c:v>0.16900000000000001</c:v>
                </c:pt>
                <c:pt idx="161">
                  <c:v>0.16300000000000001</c:v>
                </c:pt>
                <c:pt idx="162">
                  <c:v>0.157</c:v>
                </c:pt>
                <c:pt idx="163">
                  <c:v>0.153</c:v>
                </c:pt>
                <c:pt idx="164">
                  <c:v>0.157</c:v>
                </c:pt>
                <c:pt idx="165">
                  <c:v>0.16</c:v>
                </c:pt>
                <c:pt idx="166">
                  <c:v>0.153</c:v>
                </c:pt>
                <c:pt idx="167">
                  <c:v>0.153</c:v>
                </c:pt>
                <c:pt idx="168">
                  <c:v>0.15</c:v>
                </c:pt>
                <c:pt idx="169">
                  <c:v>0.14499999999999999</c:v>
                </c:pt>
                <c:pt idx="170">
                  <c:v>0.157</c:v>
                </c:pt>
                <c:pt idx="171">
                  <c:v>0.157</c:v>
                </c:pt>
                <c:pt idx="172">
                  <c:v>0.156</c:v>
                </c:pt>
                <c:pt idx="173">
                  <c:v>0.151</c:v>
                </c:pt>
                <c:pt idx="174">
                  <c:v>0.14599999999999999</c:v>
                </c:pt>
                <c:pt idx="175">
                  <c:v>0.14899999999999999</c:v>
                </c:pt>
                <c:pt idx="176">
                  <c:v>0.14199999999999999</c:v>
                </c:pt>
                <c:pt idx="177">
                  <c:v>0.154</c:v>
                </c:pt>
                <c:pt idx="178">
                  <c:v>0.16</c:v>
                </c:pt>
                <c:pt idx="179">
                  <c:v>0.15</c:v>
                </c:pt>
                <c:pt idx="180">
                  <c:v>0.157</c:v>
                </c:pt>
                <c:pt idx="181">
                  <c:v>0.155</c:v>
                </c:pt>
                <c:pt idx="182">
                  <c:v>0.154</c:v>
                </c:pt>
                <c:pt idx="183">
                  <c:v>0.14799999999999999</c:v>
                </c:pt>
                <c:pt idx="184">
                  <c:v>0.14899999999999999</c:v>
                </c:pt>
                <c:pt idx="185">
                  <c:v>0.14299999999999999</c:v>
                </c:pt>
                <c:pt idx="186">
                  <c:v>0.14199999999999999</c:v>
                </c:pt>
                <c:pt idx="187">
                  <c:v>0.13600000000000001</c:v>
                </c:pt>
                <c:pt idx="188">
                  <c:v>0.13600000000000001</c:v>
                </c:pt>
                <c:pt idx="189">
                  <c:v>0.13500000000000001</c:v>
                </c:pt>
                <c:pt idx="190">
                  <c:v>0.13700000000000001</c:v>
                </c:pt>
                <c:pt idx="191">
                  <c:v>0.13600000000000001</c:v>
                </c:pt>
                <c:pt idx="192">
                  <c:v>0.121</c:v>
                </c:pt>
                <c:pt idx="193">
                  <c:v>0.13200000000000001</c:v>
                </c:pt>
                <c:pt idx="194">
                  <c:v>0.127</c:v>
                </c:pt>
                <c:pt idx="195">
                  <c:v>0.126</c:v>
                </c:pt>
                <c:pt idx="196">
                  <c:v>0.11799999999999999</c:v>
                </c:pt>
                <c:pt idx="197">
                  <c:v>0.114</c:v>
                </c:pt>
                <c:pt idx="198">
                  <c:v>0.113</c:v>
                </c:pt>
                <c:pt idx="199">
                  <c:v>0.113</c:v>
                </c:pt>
                <c:pt idx="200">
                  <c:v>0.11899999999999999</c:v>
                </c:pt>
                <c:pt idx="201">
                  <c:v>0.11799999999999999</c:v>
                </c:pt>
                <c:pt idx="202">
                  <c:v>0.11799999999999999</c:v>
                </c:pt>
                <c:pt idx="203">
                  <c:v>0.114</c:v>
                </c:pt>
                <c:pt idx="204">
                  <c:v>0.112</c:v>
                </c:pt>
                <c:pt idx="205">
                  <c:v>0.10299999999999999</c:v>
                </c:pt>
                <c:pt idx="206">
                  <c:v>0.11899999999999999</c:v>
                </c:pt>
                <c:pt idx="207">
                  <c:v>0.11700000000000001</c:v>
                </c:pt>
                <c:pt idx="208">
                  <c:v>0.11700000000000001</c:v>
                </c:pt>
                <c:pt idx="209">
                  <c:v>0.11600000000000001</c:v>
                </c:pt>
                <c:pt idx="210">
                  <c:v>0.111</c:v>
                </c:pt>
                <c:pt idx="211">
                  <c:v>0.11</c:v>
                </c:pt>
                <c:pt idx="212">
                  <c:v>0.114</c:v>
                </c:pt>
                <c:pt idx="213">
                  <c:v>0.115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38-4286-BAD4-16B27C131671}"/>
            </c:ext>
          </c:extLst>
        </c:ser>
        <c:ser>
          <c:idx val="4"/>
          <c:order val="3"/>
          <c:tx>
            <c:strRef>
              <c:f>'42'!$F$28</c:f>
              <c:strCache>
                <c:ptCount val="1"/>
                <c:pt idx="0">
                  <c:v>Austin Chalk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'42'!$F$29:$F$256</c:f>
              <c:numCache>
                <c:formatCode>0.00</c:formatCode>
                <c:ptCount val="228"/>
                <c:pt idx="0">
                  <c:v>4.2000000000000003E-2</c:v>
                </c:pt>
                <c:pt idx="1">
                  <c:v>0.04</c:v>
                </c:pt>
                <c:pt idx="2">
                  <c:v>4.3999999999999997E-2</c:v>
                </c:pt>
                <c:pt idx="3">
                  <c:v>4.2999999999999997E-2</c:v>
                </c:pt>
                <c:pt idx="4">
                  <c:v>4.2000000000000003E-2</c:v>
                </c:pt>
                <c:pt idx="5">
                  <c:v>4.2999999999999997E-2</c:v>
                </c:pt>
                <c:pt idx="6">
                  <c:v>4.2999999999999997E-2</c:v>
                </c:pt>
                <c:pt idx="7">
                  <c:v>4.2999999999999997E-2</c:v>
                </c:pt>
                <c:pt idx="8">
                  <c:v>3.9E-2</c:v>
                </c:pt>
                <c:pt idx="9">
                  <c:v>4.3999999999999997E-2</c:v>
                </c:pt>
                <c:pt idx="10">
                  <c:v>4.3999999999999997E-2</c:v>
                </c:pt>
                <c:pt idx="11">
                  <c:v>4.2999999999999997E-2</c:v>
                </c:pt>
                <c:pt idx="12">
                  <c:v>4.2000000000000003E-2</c:v>
                </c:pt>
                <c:pt idx="13">
                  <c:v>4.1000000000000002E-2</c:v>
                </c:pt>
                <c:pt idx="14">
                  <c:v>3.9E-2</c:v>
                </c:pt>
                <c:pt idx="15">
                  <c:v>3.9E-2</c:v>
                </c:pt>
                <c:pt idx="16">
                  <c:v>3.7999999999999999E-2</c:v>
                </c:pt>
                <c:pt idx="17">
                  <c:v>3.5999999999999997E-2</c:v>
                </c:pt>
                <c:pt idx="18">
                  <c:v>3.5000000000000003E-2</c:v>
                </c:pt>
                <c:pt idx="19">
                  <c:v>3.4000000000000002E-2</c:v>
                </c:pt>
                <c:pt idx="20">
                  <c:v>3.5000000000000003E-2</c:v>
                </c:pt>
                <c:pt idx="21">
                  <c:v>3.4000000000000002E-2</c:v>
                </c:pt>
                <c:pt idx="22">
                  <c:v>3.5000000000000003E-2</c:v>
                </c:pt>
                <c:pt idx="23">
                  <c:v>3.5999999999999997E-2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3.5999999999999997E-2</c:v>
                </c:pt>
                <c:pt idx="27">
                  <c:v>3.5000000000000003E-2</c:v>
                </c:pt>
                <c:pt idx="28">
                  <c:v>3.5999999999999997E-2</c:v>
                </c:pt>
                <c:pt idx="29">
                  <c:v>3.5999999999999997E-2</c:v>
                </c:pt>
                <c:pt idx="30">
                  <c:v>3.5999999999999997E-2</c:v>
                </c:pt>
                <c:pt idx="31">
                  <c:v>3.5999999999999997E-2</c:v>
                </c:pt>
                <c:pt idx="32">
                  <c:v>3.5999999999999997E-2</c:v>
                </c:pt>
                <c:pt idx="33">
                  <c:v>3.6999999999999998E-2</c:v>
                </c:pt>
                <c:pt idx="34">
                  <c:v>3.7999999999999999E-2</c:v>
                </c:pt>
                <c:pt idx="35">
                  <c:v>3.7999999999999999E-2</c:v>
                </c:pt>
                <c:pt idx="36">
                  <c:v>3.6999999999999998E-2</c:v>
                </c:pt>
                <c:pt idx="37">
                  <c:v>3.6999999999999998E-2</c:v>
                </c:pt>
                <c:pt idx="38">
                  <c:v>3.9E-2</c:v>
                </c:pt>
                <c:pt idx="39">
                  <c:v>3.7999999999999999E-2</c:v>
                </c:pt>
                <c:pt idx="40">
                  <c:v>3.9E-2</c:v>
                </c:pt>
                <c:pt idx="41">
                  <c:v>3.7999999999999999E-2</c:v>
                </c:pt>
                <c:pt idx="42">
                  <c:v>3.5000000000000003E-2</c:v>
                </c:pt>
                <c:pt idx="43">
                  <c:v>3.5999999999999997E-2</c:v>
                </c:pt>
                <c:pt idx="44">
                  <c:v>3.7999999999999999E-2</c:v>
                </c:pt>
                <c:pt idx="45">
                  <c:v>3.9E-2</c:v>
                </c:pt>
                <c:pt idx="46">
                  <c:v>4.1000000000000002E-2</c:v>
                </c:pt>
                <c:pt idx="47">
                  <c:v>0.04</c:v>
                </c:pt>
                <c:pt idx="48">
                  <c:v>3.9E-2</c:v>
                </c:pt>
                <c:pt idx="49">
                  <c:v>3.9E-2</c:v>
                </c:pt>
                <c:pt idx="50">
                  <c:v>3.6999999999999998E-2</c:v>
                </c:pt>
                <c:pt idx="51">
                  <c:v>3.6999999999999998E-2</c:v>
                </c:pt>
                <c:pt idx="52">
                  <c:v>3.6999999999999998E-2</c:v>
                </c:pt>
                <c:pt idx="53">
                  <c:v>3.6999999999999998E-2</c:v>
                </c:pt>
                <c:pt idx="54">
                  <c:v>3.5000000000000003E-2</c:v>
                </c:pt>
                <c:pt idx="55">
                  <c:v>3.5999999999999997E-2</c:v>
                </c:pt>
                <c:pt idx="56">
                  <c:v>3.5999999999999997E-2</c:v>
                </c:pt>
                <c:pt idx="57">
                  <c:v>3.5999999999999997E-2</c:v>
                </c:pt>
                <c:pt idx="58">
                  <c:v>3.5999999999999997E-2</c:v>
                </c:pt>
                <c:pt idx="59">
                  <c:v>3.5999999999999997E-2</c:v>
                </c:pt>
                <c:pt idx="60">
                  <c:v>3.6999999999999998E-2</c:v>
                </c:pt>
                <c:pt idx="61">
                  <c:v>3.5999999999999997E-2</c:v>
                </c:pt>
                <c:pt idx="62">
                  <c:v>3.5999999999999997E-2</c:v>
                </c:pt>
                <c:pt idx="63">
                  <c:v>3.4000000000000002E-2</c:v>
                </c:pt>
                <c:pt idx="64">
                  <c:v>3.5999999999999997E-2</c:v>
                </c:pt>
                <c:pt idx="65">
                  <c:v>3.5999999999999997E-2</c:v>
                </c:pt>
                <c:pt idx="66">
                  <c:v>3.5999999999999997E-2</c:v>
                </c:pt>
                <c:pt idx="67">
                  <c:v>3.5000000000000003E-2</c:v>
                </c:pt>
                <c:pt idx="68">
                  <c:v>3.5000000000000003E-2</c:v>
                </c:pt>
                <c:pt idx="69">
                  <c:v>3.4000000000000002E-2</c:v>
                </c:pt>
                <c:pt idx="70">
                  <c:v>3.4000000000000002E-2</c:v>
                </c:pt>
                <c:pt idx="71">
                  <c:v>3.5000000000000003E-2</c:v>
                </c:pt>
                <c:pt idx="72">
                  <c:v>3.4000000000000002E-2</c:v>
                </c:pt>
                <c:pt idx="73">
                  <c:v>3.3000000000000002E-2</c:v>
                </c:pt>
                <c:pt idx="74">
                  <c:v>3.2000000000000001E-2</c:v>
                </c:pt>
                <c:pt idx="75">
                  <c:v>3.3000000000000002E-2</c:v>
                </c:pt>
                <c:pt idx="76">
                  <c:v>3.3000000000000002E-2</c:v>
                </c:pt>
                <c:pt idx="77">
                  <c:v>3.3000000000000002E-2</c:v>
                </c:pt>
                <c:pt idx="78">
                  <c:v>3.3000000000000002E-2</c:v>
                </c:pt>
                <c:pt idx="79">
                  <c:v>3.5000000000000003E-2</c:v>
                </c:pt>
                <c:pt idx="80">
                  <c:v>3.6999999999999998E-2</c:v>
                </c:pt>
                <c:pt idx="81">
                  <c:v>3.6999999999999998E-2</c:v>
                </c:pt>
                <c:pt idx="82">
                  <c:v>3.6999999999999998E-2</c:v>
                </c:pt>
                <c:pt idx="83">
                  <c:v>3.7999999999999999E-2</c:v>
                </c:pt>
                <c:pt idx="84">
                  <c:v>3.9E-2</c:v>
                </c:pt>
                <c:pt idx="85">
                  <c:v>4.4999999999999998E-2</c:v>
                </c:pt>
                <c:pt idx="86">
                  <c:v>4.3999999999999997E-2</c:v>
                </c:pt>
                <c:pt idx="87">
                  <c:v>4.3999999999999997E-2</c:v>
                </c:pt>
                <c:pt idx="88">
                  <c:v>4.2999999999999997E-2</c:v>
                </c:pt>
                <c:pt idx="89">
                  <c:v>4.2999999999999997E-2</c:v>
                </c:pt>
                <c:pt idx="90">
                  <c:v>4.1000000000000002E-2</c:v>
                </c:pt>
                <c:pt idx="91">
                  <c:v>3.9E-2</c:v>
                </c:pt>
                <c:pt idx="92">
                  <c:v>3.9E-2</c:v>
                </c:pt>
                <c:pt idx="93">
                  <c:v>4.2000000000000003E-2</c:v>
                </c:pt>
                <c:pt idx="94">
                  <c:v>4.7E-2</c:v>
                </c:pt>
                <c:pt idx="95">
                  <c:v>4.7E-2</c:v>
                </c:pt>
                <c:pt idx="96">
                  <c:v>4.3999999999999997E-2</c:v>
                </c:pt>
                <c:pt idx="97">
                  <c:v>4.3999999999999997E-2</c:v>
                </c:pt>
                <c:pt idx="98">
                  <c:v>4.1000000000000002E-2</c:v>
                </c:pt>
                <c:pt idx="99">
                  <c:v>4.2000000000000003E-2</c:v>
                </c:pt>
                <c:pt idx="100">
                  <c:v>0.04</c:v>
                </c:pt>
                <c:pt idx="101">
                  <c:v>4.2000000000000003E-2</c:v>
                </c:pt>
                <c:pt idx="102">
                  <c:v>4.1000000000000002E-2</c:v>
                </c:pt>
                <c:pt idx="103">
                  <c:v>0.04</c:v>
                </c:pt>
                <c:pt idx="104">
                  <c:v>4.4999999999999998E-2</c:v>
                </c:pt>
                <c:pt idx="105">
                  <c:v>4.5999999999999999E-2</c:v>
                </c:pt>
                <c:pt idx="106">
                  <c:v>5.3999999999999999E-2</c:v>
                </c:pt>
                <c:pt idx="107">
                  <c:v>5.0999999999999997E-2</c:v>
                </c:pt>
                <c:pt idx="108">
                  <c:v>5.6000000000000001E-2</c:v>
                </c:pt>
                <c:pt idx="109">
                  <c:v>5.7000000000000002E-2</c:v>
                </c:pt>
                <c:pt idx="110">
                  <c:v>6.0999999999999999E-2</c:v>
                </c:pt>
                <c:pt idx="111">
                  <c:v>7.0999999999999994E-2</c:v>
                </c:pt>
                <c:pt idx="112">
                  <c:v>7.8E-2</c:v>
                </c:pt>
                <c:pt idx="113">
                  <c:v>7.5999999999999998E-2</c:v>
                </c:pt>
                <c:pt idx="114">
                  <c:v>6.7000000000000004E-2</c:v>
                </c:pt>
                <c:pt idx="115">
                  <c:v>5.6000000000000001E-2</c:v>
                </c:pt>
                <c:pt idx="116">
                  <c:v>7.0999999999999994E-2</c:v>
                </c:pt>
                <c:pt idx="117">
                  <c:v>9.8000000000000004E-2</c:v>
                </c:pt>
                <c:pt idx="118">
                  <c:v>9.0999999999999998E-2</c:v>
                </c:pt>
                <c:pt idx="119">
                  <c:v>8.8999999999999996E-2</c:v>
                </c:pt>
                <c:pt idx="120">
                  <c:v>8.6999999999999994E-2</c:v>
                </c:pt>
                <c:pt idx="121">
                  <c:v>8.3000000000000004E-2</c:v>
                </c:pt>
                <c:pt idx="122">
                  <c:v>0.10100000000000001</c:v>
                </c:pt>
                <c:pt idx="123">
                  <c:v>0.10199999999999999</c:v>
                </c:pt>
                <c:pt idx="124">
                  <c:v>9.9000000000000005E-2</c:v>
                </c:pt>
                <c:pt idx="125">
                  <c:v>8.8999999999999996E-2</c:v>
                </c:pt>
                <c:pt idx="126">
                  <c:v>0.10199999999999999</c:v>
                </c:pt>
                <c:pt idx="127">
                  <c:v>0.112</c:v>
                </c:pt>
                <c:pt idx="128">
                  <c:v>0.122</c:v>
                </c:pt>
                <c:pt idx="129">
                  <c:v>0.114</c:v>
                </c:pt>
                <c:pt idx="130">
                  <c:v>0.12</c:v>
                </c:pt>
                <c:pt idx="131">
                  <c:v>0.121</c:v>
                </c:pt>
                <c:pt idx="132">
                  <c:v>0.114</c:v>
                </c:pt>
                <c:pt idx="133">
                  <c:v>0.107</c:v>
                </c:pt>
                <c:pt idx="134">
                  <c:v>0.10100000000000001</c:v>
                </c:pt>
                <c:pt idx="135">
                  <c:v>9.9000000000000005E-2</c:v>
                </c:pt>
                <c:pt idx="136">
                  <c:v>0.109</c:v>
                </c:pt>
                <c:pt idx="137">
                  <c:v>0.11600000000000001</c:v>
                </c:pt>
                <c:pt idx="138">
                  <c:v>0.11700000000000001</c:v>
                </c:pt>
                <c:pt idx="139">
                  <c:v>0.11899999999999999</c:v>
                </c:pt>
                <c:pt idx="140">
                  <c:v>0.11700000000000001</c:v>
                </c:pt>
                <c:pt idx="141">
                  <c:v>0.111</c:v>
                </c:pt>
                <c:pt idx="142">
                  <c:v>0.109</c:v>
                </c:pt>
                <c:pt idx="143">
                  <c:v>0.11600000000000001</c:v>
                </c:pt>
                <c:pt idx="144">
                  <c:v>0.113</c:v>
                </c:pt>
                <c:pt idx="145">
                  <c:v>0.11899999999999999</c:v>
                </c:pt>
                <c:pt idx="146">
                  <c:v>0.121</c:v>
                </c:pt>
                <c:pt idx="147">
                  <c:v>0.106</c:v>
                </c:pt>
                <c:pt idx="148">
                  <c:v>8.7999999999999995E-2</c:v>
                </c:pt>
                <c:pt idx="149">
                  <c:v>8.7999999999999995E-2</c:v>
                </c:pt>
                <c:pt idx="150">
                  <c:v>8.8999999999999996E-2</c:v>
                </c:pt>
                <c:pt idx="151">
                  <c:v>9.4E-2</c:v>
                </c:pt>
                <c:pt idx="152">
                  <c:v>8.8999999999999996E-2</c:v>
                </c:pt>
                <c:pt idx="153">
                  <c:v>9.2999999999999999E-2</c:v>
                </c:pt>
                <c:pt idx="154">
                  <c:v>9.7000000000000003E-2</c:v>
                </c:pt>
                <c:pt idx="155">
                  <c:v>9.0999999999999998E-2</c:v>
                </c:pt>
                <c:pt idx="156">
                  <c:v>8.8999999999999996E-2</c:v>
                </c:pt>
                <c:pt idx="157">
                  <c:v>7.4999999999999997E-2</c:v>
                </c:pt>
                <c:pt idx="158">
                  <c:v>9.9000000000000005E-2</c:v>
                </c:pt>
                <c:pt idx="159">
                  <c:v>9.6000000000000002E-2</c:v>
                </c:pt>
                <c:pt idx="160">
                  <c:v>0.108</c:v>
                </c:pt>
                <c:pt idx="161">
                  <c:v>0.11</c:v>
                </c:pt>
                <c:pt idx="162">
                  <c:v>0.11</c:v>
                </c:pt>
                <c:pt idx="163">
                  <c:v>0.115</c:v>
                </c:pt>
                <c:pt idx="164">
                  <c:v>0.11899999999999999</c:v>
                </c:pt>
                <c:pt idx="165">
                  <c:v>0.113</c:v>
                </c:pt>
                <c:pt idx="166">
                  <c:v>0.11799999999999999</c:v>
                </c:pt>
                <c:pt idx="167">
                  <c:v>0.123</c:v>
                </c:pt>
                <c:pt idx="168">
                  <c:v>0.107</c:v>
                </c:pt>
                <c:pt idx="169">
                  <c:v>0.121</c:v>
                </c:pt>
                <c:pt idx="170">
                  <c:v>0.11899999999999999</c:v>
                </c:pt>
                <c:pt idx="171">
                  <c:v>0.11799999999999999</c:v>
                </c:pt>
                <c:pt idx="172">
                  <c:v>0.12</c:v>
                </c:pt>
                <c:pt idx="173">
                  <c:v>0.121</c:v>
                </c:pt>
                <c:pt idx="174">
                  <c:v>0.123</c:v>
                </c:pt>
                <c:pt idx="175">
                  <c:v>0.11899999999999999</c:v>
                </c:pt>
                <c:pt idx="176">
                  <c:v>0.115</c:v>
                </c:pt>
                <c:pt idx="177">
                  <c:v>0.112</c:v>
                </c:pt>
                <c:pt idx="178">
                  <c:v>0.113</c:v>
                </c:pt>
                <c:pt idx="179">
                  <c:v>0.11899999999999999</c:v>
                </c:pt>
                <c:pt idx="180">
                  <c:v>0.128</c:v>
                </c:pt>
                <c:pt idx="181">
                  <c:v>0.128</c:v>
                </c:pt>
                <c:pt idx="182">
                  <c:v>0.125</c:v>
                </c:pt>
                <c:pt idx="183">
                  <c:v>0.127</c:v>
                </c:pt>
                <c:pt idx="184">
                  <c:v>0.125</c:v>
                </c:pt>
                <c:pt idx="185">
                  <c:v>0.11899999999999999</c:v>
                </c:pt>
                <c:pt idx="186">
                  <c:v>0.123</c:v>
                </c:pt>
                <c:pt idx="187">
                  <c:v>0.126</c:v>
                </c:pt>
                <c:pt idx="188">
                  <c:v>0.13</c:v>
                </c:pt>
                <c:pt idx="189">
                  <c:v>0.13200000000000001</c:v>
                </c:pt>
                <c:pt idx="190">
                  <c:v>0.128</c:v>
                </c:pt>
                <c:pt idx="191">
                  <c:v>0.11700000000000001</c:v>
                </c:pt>
                <c:pt idx="192">
                  <c:v>0.111</c:v>
                </c:pt>
                <c:pt idx="193">
                  <c:v>0.123</c:v>
                </c:pt>
                <c:pt idx="194">
                  <c:v>0.125</c:v>
                </c:pt>
                <c:pt idx="195">
                  <c:v>0.16500000000000001</c:v>
                </c:pt>
                <c:pt idx="196">
                  <c:v>0.129</c:v>
                </c:pt>
                <c:pt idx="197">
                  <c:v>0.128</c:v>
                </c:pt>
                <c:pt idx="198">
                  <c:v>0.127</c:v>
                </c:pt>
                <c:pt idx="199">
                  <c:v>0.128</c:v>
                </c:pt>
                <c:pt idx="200">
                  <c:v>0.126</c:v>
                </c:pt>
                <c:pt idx="201">
                  <c:v>0.13</c:v>
                </c:pt>
                <c:pt idx="202">
                  <c:v>0.127</c:v>
                </c:pt>
                <c:pt idx="203">
                  <c:v>0.126</c:v>
                </c:pt>
                <c:pt idx="204">
                  <c:v>0.11899999999999999</c:v>
                </c:pt>
                <c:pt idx="205">
                  <c:v>0.11799999999999999</c:v>
                </c:pt>
                <c:pt idx="206">
                  <c:v>0.11899999999999999</c:v>
                </c:pt>
                <c:pt idx="207">
                  <c:v>0.124</c:v>
                </c:pt>
                <c:pt idx="208">
                  <c:v>0.11700000000000001</c:v>
                </c:pt>
                <c:pt idx="209">
                  <c:v>0.115</c:v>
                </c:pt>
                <c:pt idx="210">
                  <c:v>0.11799999999999999</c:v>
                </c:pt>
                <c:pt idx="211">
                  <c:v>0.121</c:v>
                </c:pt>
                <c:pt idx="212">
                  <c:v>0.122</c:v>
                </c:pt>
                <c:pt idx="213">
                  <c:v>0.125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38-4286-BAD4-16B27C131671}"/>
            </c:ext>
          </c:extLst>
        </c:ser>
        <c:ser>
          <c:idx val="2"/>
          <c:order val="4"/>
          <c:tx>
            <c:strRef>
              <c:f>'42'!$E$28</c:f>
              <c:strCache>
                <c:ptCount val="1"/>
                <c:pt idx="0">
                  <c:v>Niobrara-Codell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65000"/>
              </a:scheme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'42'!$E$29:$E$256</c:f>
              <c:numCache>
                <c:formatCode>0.00</c:formatCode>
                <c:ptCount val="228"/>
                <c:pt idx="0">
                  <c:v>3.5999999999999997E-2</c:v>
                </c:pt>
                <c:pt idx="1">
                  <c:v>4.1000000000000002E-2</c:v>
                </c:pt>
                <c:pt idx="2">
                  <c:v>4.2999999999999997E-2</c:v>
                </c:pt>
                <c:pt idx="3">
                  <c:v>4.3999999999999997E-2</c:v>
                </c:pt>
                <c:pt idx="4">
                  <c:v>4.3999999999999997E-2</c:v>
                </c:pt>
                <c:pt idx="5">
                  <c:v>4.4999999999999998E-2</c:v>
                </c:pt>
                <c:pt idx="6">
                  <c:v>4.3999999999999997E-2</c:v>
                </c:pt>
                <c:pt idx="7">
                  <c:v>4.4999999999999998E-2</c:v>
                </c:pt>
                <c:pt idx="8">
                  <c:v>0.05</c:v>
                </c:pt>
                <c:pt idx="9">
                  <c:v>4.9000000000000002E-2</c:v>
                </c:pt>
                <c:pt idx="10">
                  <c:v>0.05</c:v>
                </c:pt>
                <c:pt idx="11">
                  <c:v>4.7E-2</c:v>
                </c:pt>
                <c:pt idx="12">
                  <c:v>4.8000000000000001E-2</c:v>
                </c:pt>
                <c:pt idx="13">
                  <c:v>4.9000000000000002E-2</c:v>
                </c:pt>
                <c:pt idx="14">
                  <c:v>0.05</c:v>
                </c:pt>
                <c:pt idx="15">
                  <c:v>4.5999999999999999E-2</c:v>
                </c:pt>
                <c:pt idx="16">
                  <c:v>4.7E-2</c:v>
                </c:pt>
                <c:pt idx="17">
                  <c:v>4.7E-2</c:v>
                </c:pt>
                <c:pt idx="18">
                  <c:v>4.5999999999999999E-2</c:v>
                </c:pt>
                <c:pt idx="19">
                  <c:v>4.7E-2</c:v>
                </c:pt>
                <c:pt idx="20">
                  <c:v>4.8000000000000001E-2</c:v>
                </c:pt>
                <c:pt idx="21">
                  <c:v>4.5999999999999999E-2</c:v>
                </c:pt>
                <c:pt idx="22">
                  <c:v>4.9000000000000002E-2</c:v>
                </c:pt>
                <c:pt idx="23">
                  <c:v>4.5999999999999999E-2</c:v>
                </c:pt>
                <c:pt idx="24">
                  <c:v>0.05</c:v>
                </c:pt>
                <c:pt idx="25">
                  <c:v>5.0999999999999997E-2</c:v>
                </c:pt>
                <c:pt idx="26">
                  <c:v>5.1999999999999998E-2</c:v>
                </c:pt>
                <c:pt idx="27">
                  <c:v>5.0999999999999997E-2</c:v>
                </c:pt>
                <c:pt idx="28">
                  <c:v>5.1999999999999998E-2</c:v>
                </c:pt>
                <c:pt idx="29">
                  <c:v>0.05</c:v>
                </c:pt>
                <c:pt idx="30">
                  <c:v>4.5999999999999999E-2</c:v>
                </c:pt>
                <c:pt idx="31">
                  <c:v>5.3999999999999999E-2</c:v>
                </c:pt>
                <c:pt idx="32">
                  <c:v>5.5E-2</c:v>
                </c:pt>
                <c:pt idx="33">
                  <c:v>5.5E-2</c:v>
                </c:pt>
                <c:pt idx="34">
                  <c:v>5.8000000000000003E-2</c:v>
                </c:pt>
                <c:pt idx="35">
                  <c:v>6.2E-2</c:v>
                </c:pt>
                <c:pt idx="36">
                  <c:v>5.8000000000000003E-2</c:v>
                </c:pt>
                <c:pt idx="37">
                  <c:v>5.8999999999999997E-2</c:v>
                </c:pt>
                <c:pt idx="38">
                  <c:v>6.5000000000000002E-2</c:v>
                </c:pt>
                <c:pt idx="39">
                  <c:v>6.8000000000000005E-2</c:v>
                </c:pt>
                <c:pt idx="40">
                  <c:v>6.6000000000000003E-2</c:v>
                </c:pt>
                <c:pt idx="41">
                  <c:v>7.0000000000000007E-2</c:v>
                </c:pt>
                <c:pt idx="42">
                  <c:v>6.9000000000000006E-2</c:v>
                </c:pt>
                <c:pt idx="43">
                  <c:v>7.2999999999999995E-2</c:v>
                </c:pt>
                <c:pt idx="44">
                  <c:v>7.5999999999999998E-2</c:v>
                </c:pt>
                <c:pt idx="45">
                  <c:v>7.8E-2</c:v>
                </c:pt>
                <c:pt idx="46">
                  <c:v>8.2000000000000003E-2</c:v>
                </c:pt>
                <c:pt idx="47">
                  <c:v>0.08</c:v>
                </c:pt>
                <c:pt idx="48">
                  <c:v>8.3000000000000004E-2</c:v>
                </c:pt>
                <c:pt idx="49">
                  <c:v>8.5999999999999993E-2</c:v>
                </c:pt>
                <c:pt idx="50">
                  <c:v>8.8999999999999996E-2</c:v>
                </c:pt>
                <c:pt idx="51">
                  <c:v>8.5000000000000006E-2</c:v>
                </c:pt>
                <c:pt idx="52">
                  <c:v>9.5000000000000001E-2</c:v>
                </c:pt>
                <c:pt idx="53">
                  <c:v>0.09</c:v>
                </c:pt>
                <c:pt idx="54">
                  <c:v>9.4E-2</c:v>
                </c:pt>
                <c:pt idx="55">
                  <c:v>9.7000000000000003E-2</c:v>
                </c:pt>
                <c:pt idx="56">
                  <c:v>0.105</c:v>
                </c:pt>
                <c:pt idx="57">
                  <c:v>0.11700000000000001</c:v>
                </c:pt>
                <c:pt idx="58">
                  <c:v>0.123</c:v>
                </c:pt>
                <c:pt idx="59">
                  <c:v>0.126</c:v>
                </c:pt>
                <c:pt idx="60">
                  <c:v>0.121</c:v>
                </c:pt>
                <c:pt idx="61">
                  <c:v>0.128</c:v>
                </c:pt>
                <c:pt idx="62">
                  <c:v>0.129</c:v>
                </c:pt>
                <c:pt idx="63">
                  <c:v>0.13200000000000001</c:v>
                </c:pt>
                <c:pt idx="64">
                  <c:v>0.13100000000000001</c:v>
                </c:pt>
                <c:pt idx="65">
                  <c:v>0.13400000000000001</c:v>
                </c:pt>
                <c:pt idx="66">
                  <c:v>0.14399999999999999</c:v>
                </c:pt>
                <c:pt idx="67">
                  <c:v>0.153</c:v>
                </c:pt>
                <c:pt idx="68">
                  <c:v>0.154</c:v>
                </c:pt>
                <c:pt idx="69">
                  <c:v>0.17199999999999999</c:v>
                </c:pt>
                <c:pt idx="70">
                  <c:v>0.17899999999999999</c:v>
                </c:pt>
                <c:pt idx="71">
                  <c:v>0.17299999999999999</c:v>
                </c:pt>
                <c:pt idx="72">
                  <c:v>0.17299999999999999</c:v>
                </c:pt>
                <c:pt idx="73">
                  <c:v>0.18</c:v>
                </c:pt>
                <c:pt idx="74">
                  <c:v>0.19800000000000001</c:v>
                </c:pt>
                <c:pt idx="75">
                  <c:v>0.20399999999999999</c:v>
                </c:pt>
                <c:pt idx="76">
                  <c:v>0.222</c:v>
                </c:pt>
                <c:pt idx="77">
                  <c:v>0.23100000000000001</c:v>
                </c:pt>
                <c:pt idx="78">
                  <c:v>0.23699999999999999</c:v>
                </c:pt>
                <c:pt idx="79">
                  <c:v>0.251</c:v>
                </c:pt>
                <c:pt idx="80">
                  <c:v>0.252</c:v>
                </c:pt>
                <c:pt idx="81">
                  <c:v>0.26400000000000001</c:v>
                </c:pt>
                <c:pt idx="82">
                  <c:v>0.26900000000000002</c:v>
                </c:pt>
                <c:pt idx="83">
                  <c:v>0.28399999999999997</c:v>
                </c:pt>
                <c:pt idx="84">
                  <c:v>0.29099999999999998</c:v>
                </c:pt>
                <c:pt idx="85">
                  <c:v>0.29899999999999999</c:v>
                </c:pt>
                <c:pt idx="86">
                  <c:v>0.30399999999999999</c:v>
                </c:pt>
                <c:pt idx="87">
                  <c:v>0.309</c:v>
                </c:pt>
                <c:pt idx="88">
                  <c:v>0.309</c:v>
                </c:pt>
                <c:pt idx="89">
                  <c:v>0.30499999999999999</c:v>
                </c:pt>
                <c:pt idx="90">
                  <c:v>0.315</c:v>
                </c:pt>
                <c:pt idx="91">
                  <c:v>0.32</c:v>
                </c:pt>
                <c:pt idx="92">
                  <c:v>0.318</c:v>
                </c:pt>
                <c:pt idx="93">
                  <c:v>0.31900000000000001</c:v>
                </c:pt>
                <c:pt idx="94">
                  <c:v>0.316</c:v>
                </c:pt>
                <c:pt idx="95">
                  <c:v>0.30399999999999999</c:v>
                </c:pt>
                <c:pt idx="96">
                  <c:v>0.307</c:v>
                </c:pt>
                <c:pt idx="97">
                  <c:v>0.3</c:v>
                </c:pt>
                <c:pt idx="98">
                  <c:v>0.29099999999999998</c:v>
                </c:pt>
                <c:pt idx="99">
                  <c:v>0.29199999999999998</c:v>
                </c:pt>
                <c:pt idx="100">
                  <c:v>0.28599999999999998</c:v>
                </c:pt>
                <c:pt idx="101">
                  <c:v>0.28100000000000003</c:v>
                </c:pt>
                <c:pt idx="102">
                  <c:v>0.28999999999999998</c:v>
                </c:pt>
                <c:pt idx="103">
                  <c:v>0.29199999999999998</c:v>
                </c:pt>
                <c:pt idx="104">
                  <c:v>0.29199999999999998</c:v>
                </c:pt>
                <c:pt idx="105">
                  <c:v>0.29199999999999998</c:v>
                </c:pt>
                <c:pt idx="106">
                  <c:v>0.28799999999999998</c:v>
                </c:pt>
                <c:pt idx="107">
                  <c:v>0.28199999999999997</c:v>
                </c:pt>
                <c:pt idx="108">
                  <c:v>0.27500000000000002</c:v>
                </c:pt>
                <c:pt idx="109">
                  <c:v>0.27200000000000002</c:v>
                </c:pt>
                <c:pt idx="110">
                  <c:v>0.28499999999999998</c:v>
                </c:pt>
                <c:pt idx="111">
                  <c:v>0.3</c:v>
                </c:pt>
                <c:pt idx="112">
                  <c:v>0.307</c:v>
                </c:pt>
                <c:pt idx="113">
                  <c:v>0.315</c:v>
                </c:pt>
                <c:pt idx="114">
                  <c:v>0.33</c:v>
                </c:pt>
                <c:pt idx="115">
                  <c:v>0.35699999999999998</c:v>
                </c:pt>
                <c:pt idx="116">
                  <c:v>0.379</c:v>
                </c:pt>
                <c:pt idx="117">
                  <c:v>0.38700000000000001</c:v>
                </c:pt>
                <c:pt idx="118">
                  <c:v>0.39900000000000002</c:v>
                </c:pt>
                <c:pt idx="119">
                  <c:v>0.41099999999999998</c:v>
                </c:pt>
                <c:pt idx="120">
                  <c:v>0.40799999999999997</c:v>
                </c:pt>
                <c:pt idx="121">
                  <c:v>0.40100000000000002</c:v>
                </c:pt>
                <c:pt idx="122">
                  <c:v>0.41099999999999998</c:v>
                </c:pt>
                <c:pt idx="123">
                  <c:v>0.42699999999999999</c:v>
                </c:pt>
                <c:pt idx="124">
                  <c:v>0.42399999999999999</c:v>
                </c:pt>
                <c:pt idx="125">
                  <c:v>0.40400000000000003</c:v>
                </c:pt>
                <c:pt idx="126">
                  <c:v>0.41499999999999998</c:v>
                </c:pt>
                <c:pt idx="127">
                  <c:v>0.46</c:v>
                </c:pt>
                <c:pt idx="128">
                  <c:v>0.47799999999999998</c:v>
                </c:pt>
                <c:pt idx="129">
                  <c:v>0.48899999999999999</c:v>
                </c:pt>
                <c:pt idx="130">
                  <c:v>0.50900000000000001</c:v>
                </c:pt>
                <c:pt idx="131">
                  <c:v>0.51200000000000001</c:v>
                </c:pt>
                <c:pt idx="132">
                  <c:v>0.495</c:v>
                </c:pt>
                <c:pt idx="133">
                  <c:v>0.48599999999999999</c:v>
                </c:pt>
                <c:pt idx="134">
                  <c:v>0.47399999999999998</c:v>
                </c:pt>
                <c:pt idx="135">
                  <c:v>0.49399999999999999</c:v>
                </c:pt>
                <c:pt idx="136">
                  <c:v>0.502</c:v>
                </c:pt>
                <c:pt idx="137">
                  <c:v>0.505</c:v>
                </c:pt>
                <c:pt idx="138">
                  <c:v>0.51300000000000001</c:v>
                </c:pt>
                <c:pt idx="139">
                  <c:v>0.52100000000000002</c:v>
                </c:pt>
                <c:pt idx="140">
                  <c:v>0.51800000000000002</c:v>
                </c:pt>
                <c:pt idx="141">
                  <c:v>0.55800000000000005</c:v>
                </c:pt>
                <c:pt idx="142">
                  <c:v>0.56499999999999995</c:v>
                </c:pt>
                <c:pt idx="143">
                  <c:v>0.54400000000000004</c:v>
                </c:pt>
                <c:pt idx="144">
                  <c:v>0.52900000000000003</c:v>
                </c:pt>
                <c:pt idx="145">
                  <c:v>0.51100000000000001</c:v>
                </c:pt>
                <c:pt idx="146">
                  <c:v>0.5</c:v>
                </c:pt>
                <c:pt idx="147">
                  <c:v>0.49</c:v>
                </c:pt>
                <c:pt idx="148">
                  <c:v>0.434</c:v>
                </c:pt>
                <c:pt idx="149">
                  <c:v>0.44</c:v>
                </c:pt>
                <c:pt idx="150">
                  <c:v>0.45200000000000001</c:v>
                </c:pt>
                <c:pt idx="151">
                  <c:v>0.45</c:v>
                </c:pt>
                <c:pt idx="152">
                  <c:v>0.42699999999999999</c:v>
                </c:pt>
                <c:pt idx="153">
                  <c:v>0.40799999999999997</c:v>
                </c:pt>
                <c:pt idx="154">
                  <c:v>0.40300000000000002</c:v>
                </c:pt>
                <c:pt idx="155">
                  <c:v>0.38300000000000001</c:v>
                </c:pt>
                <c:pt idx="156">
                  <c:v>0.38200000000000001</c:v>
                </c:pt>
                <c:pt idx="157">
                  <c:v>0.377</c:v>
                </c:pt>
                <c:pt idx="158">
                  <c:v>0.373</c:v>
                </c:pt>
                <c:pt idx="159">
                  <c:v>0.40699999999999997</c:v>
                </c:pt>
                <c:pt idx="160">
                  <c:v>0.41099999999999998</c:v>
                </c:pt>
                <c:pt idx="161">
                  <c:v>0.39900000000000002</c:v>
                </c:pt>
                <c:pt idx="162">
                  <c:v>0.40500000000000003</c:v>
                </c:pt>
                <c:pt idx="163">
                  <c:v>0.41</c:v>
                </c:pt>
                <c:pt idx="164">
                  <c:v>0.42399999999999999</c:v>
                </c:pt>
                <c:pt idx="165">
                  <c:v>0.45</c:v>
                </c:pt>
                <c:pt idx="166">
                  <c:v>0.44400000000000001</c:v>
                </c:pt>
                <c:pt idx="167">
                  <c:v>0.44400000000000001</c:v>
                </c:pt>
                <c:pt idx="168">
                  <c:v>0.42499999999999999</c:v>
                </c:pt>
                <c:pt idx="169">
                  <c:v>0.432</c:v>
                </c:pt>
                <c:pt idx="170">
                  <c:v>0.441</c:v>
                </c:pt>
                <c:pt idx="171">
                  <c:v>0.44</c:v>
                </c:pt>
                <c:pt idx="172">
                  <c:v>0.43099999999999999</c:v>
                </c:pt>
                <c:pt idx="173">
                  <c:v>0.42399999999999999</c:v>
                </c:pt>
                <c:pt idx="174">
                  <c:v>0.42399999999999999</c:v>
                </c:pt>
                <c:pt idx="175">
                  <c:v>0.42699999999999999</c:v>
                </c:pt>
                <c:pt idx="176">
                  <c:v>0.42699999999999999</c:v>
                </c:pt>
                <c:pt idx="177">
                  <c:v>0.42899999999999999</c:v>
                </c:pt>
                <c:pt idx="178">
                  <c:v>0.441</c:v>
                </c:pt>
                <c:pt idx="179">
                  <c:v>0.40400000000000003</c:v>
                </c:pt>
                <c:pt idx="180">
                  <c:v>0.41599999999999998</c:v>
                </c:pt>
                <c:pt idx="181">
                  <c:v>0.41</c:v>
                </c:pt>
                <c:pt idx="182">
                  <c:v>0.43099999999999999</c:v>
                </c:pt>
                <c:pt idx="183">
                  <c:v>0.44600000000000001</c:v>
                </c:pt>
                <c:pt idx="184">
                  <c:v>0.44900000000000001</c:v>
                </c:pt>
                <c:pt idx="185">
                  <c:v>0.45700000000000002</c:v>
                </c:pt>
                <c:pt idx="186">
                  <c:v>0.44900000000000001</c:v>
                </c:pt>
                <c:pt idx="187">
                  <c:v>0.45700000000000002</c:v>
                </c:pt>
                <c:pt idx="188">
                  <c:v>0.45400000000000001</c:v>
                </c:pt>
                <c:pt idx="189">
                  <c:v>0.46600000000000003</c:v>
                </c:pt>
                <c:pt idx="190">
                  <c:v>0.47799999999999998</c:v>
                </c:pt>
                <c:pt idx="191">
                  <c:v>0.49</c:v>
                </c:pt>
                <c:pt idx="192">
                  <c:v>0.44600000000000001</c:v>
                </c:pt>
                <c:pt idx="193">
                  <c:v>0.47099999999999997</c:v>
                </c:pt>
                <c:pt idx="194">
                  <c:v>0.47299999999999998</c:v>
                </c:pt>
                <c:pt idx="195">
                  <c:v>0.45500000000000002</c:v>
                </c:pt>
                <c:pt idx="196">
                  <c:v>0.45800000000000002</c:v>
                </c:pt>
                <c:pt idx="197">
                  <c:v>0.44600000000000001</c:v>
                </c:pt>
                <c:pt idx="198">
                  <c:v>0.44400000000000001</c:v>
                </c:pt>
                <c:pt idx="199">
                  <c:v>0.45400000000000001</c:v>
                </c:pt>
                <c:pt idx="200">
                  <c:v>0.47199999999999998</c:v>
                </c:pt>
                <c:pt idx="201">
                  <c:v>0.49199999999999999</c:v>
                </c:pt>
                <c:pt idx="202">
                  <c:v>0.51500000000000001</c:v>
                </c:pt>
                <c:pt idx="203">
                  <c:v>0.503</c:v>
                </c:pt>
                <c:pt idx="204">
                  <c:v>0.46600000000000003</c:v>
                </c:pt>
                <c:pt idx="205">
                  <c:v>0.46200000000000002</c:v>
                </c:pt>
                <c:pt idx="206">
                  <c:v>0.46400000000000002</c:v>
                </c:pt>
                <c:pt idx="207">
                  <c:v>0.44400000000000001</c:v>
                </c:pt>
                <c:pt idx="208">
                  <c:v>0.45300000000000001</c:v>
                </c:pt>
                <c:pt idx="209">
                  <c:v>0.435</c:v>
                </c:pt>
                <c:pt idx="210">
                  <c:v>0.45800000000000002</c:v>
                </c:pt>
                <c:pt idx="211">
                  <c:v>0.46700000000000003</c:v>
                </c:pt>
                <c:pt idx="212">
                  <c:v>0.47299999999999998</c:v>
                </c:pt>
                <c:pt idx="213">
                  <c:v>0.48799999999999999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38-4286-BAD4-16B27C131671}"/>
            </c:ext>
          </c:extLst>
        </c:ser>
        <c:ser>
          <c:idx val="3"/>
          <c:order val="5"/>
          <c:tx>
            <c:strRef>
              <c:f>'42'!$D$28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rgbClr val="FAB17A">
                <a:alpha val="65000"/>
              </a:srgb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'42'!$D$29:$D$256</c:f>
              <c:numCache>
                <c:formatCode>0.00</c:formatCode>
                <c:ptCount val="2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1E-3</c:v>
                </c:pt>
                <c:pt idx="6">
                  <c:v>0</c:v>
                </c:pt>
                <c:pt idx="7">
                  <c:v>0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2E-3</c:v>
                </c:pt>
                <c:pt idx="16">
                  <c:v>2E-3</c:v>
                </c:pt>
                <c:pt idx="17">
                  <c:v>1E-3</c:v>
                </c:pt>
                <c:pt idx="18">
                  <c:v>2E-3</c:v>
                </c:pt>
                <c:pt idx="19">
                  <c:v>2E-3</c:v>
                </c:pt>
                <c:pt idx="20">
                  <c:v>3.0000000000000001E-3</c:v>
                </c:pt>
                <c:pt idx="21">
                  <c:v>5.0000000000000001E-3</c:v>
                </c:pt>
                <c:pt idx="22">
                  <c:v>7.0000000000000001E-3</c:v>
                </c:pt>
                <c:pt idx="23">
                  <c:v>7.0000000000000001E-3</c:v>
                </c:pt>
                <c:pt idx="24">
                  <c:v>8.0000000000000002E-3</c:v>
                </c:pt>
                <c:pt idx="25">
                  <c:v>7.0000000000000001E-3</c:v>
                </c:pt>
                <c:pt idx="26">
                  <c:v>1.2E-2</c:v>
                </c:pt>
                <c:pt idx="27">
                  <c:v>1.6E-2</c:v>
                </c:pt>
                <c:pt idx="28">
                  <c:v>0.02</c:v>
                </c:pt>
                <c:pt idx="29">
                  <c:v>2.7E-2</c:v>
                </c:pt>
                <c:pt idx="30">
                  <c:v>3.2000000000000001E-2</c:v>
                </c:pt>
                <c:pt idx="31">
                  <c:v>3.5999999999999997E-2</c:v>
                </c:pt>
                <c:pt idx="32">
                  <c:v>4.4999999999999998E-2</c:v>
                </c:pt>
                <c:pt idx="33">
                  <c:v>5.0999999999999997E-2</c:v>
                </c:pt>
                <c:pt idx="34">
                  <c:v>6.7000000000000004E-2</c:v>
                </c:pt>
                <c:pt idx="35">
                  <c:v>8.7999999999999995E-2</c:v>
                </c:pt>
                <c:pt idx="36">
                  <c:v>9.2999999999999999E-2</c:v>
                </c:pt>
                <c:pt idx="37">
                  <c:v>0.106</c:v>
                </c:pt>
                <c:pt idx="38">
                  <c:v>0.122</c:v>
                </c:pt>
                <c:pt idx="39">
                  <c:v>0.13600000000000001</c:v>
                </c:pt>
                <c:pt idx="40">
                  <c:v>0.159</c:v>
                </c:pt>
                <c:pt idx="41">
                  <c:v>0.17799999999999999</c:v>
                </c:pt>
                <c:pt idx="42">
                  <c:v>0.21</c:v>
                </c:pt>
                <c:pt idx="43">
                  <c:v>0.24299999999999999</c:v>
                </c:pt>
                <c:pt idx="44">
                  <c:v>0.27500000000000002</c:v>
                </c:pt>
                <c:pt idx="45">
                  <c:v>0.3</c:v>
                </c:pt>
                <c:pt idx="46">
                  <c:v>0.33900000000000002</c:v>
                </c:pt>
                <c:pt idx="47">
                  <c:v>0.36399999999999999</c:v>
                </c:pt>
                <c:pt idx="48">
                  <c:v>0.39300000000000002</c:v>
                </c:pt>
                <c:pt idx="49">
                  <c:v>0.41699999999999998</c:v>
                </c:pt>
                <c:pt idx="50">
                  <c:v>0.443</c:v>
                </c:pt>
                <c:pt idx="51">
                  <c:v>0.49</c:v>
                </c:pt>
                <c:pt idx="52">
                  <c:v>0.52200000000000002</c:v>
                </c:pt>
                <c:pt idx="53">
                  <c:v>0.54700000000000004</c:v>
                </c:pt>
                <c:pt idx="54">
                  <c:v>0.58299999999999996</c:v>
                </c:pt>
                <c:pt idx="55">
                  <c:v>0.628</c:v>
                </c:pt>
                <c:pt idx="56">
                  <c:v>0.63400000000000001</c:v>
                </c:pt>
                <c:pt idx="57">
                  <c:v>0.67700000000000005</c:v>
                </c:pt>
                <c:pt idx="58">
                  <c:v>0.70899999999999996</c:v>
                </c:pt>
                <c:pt idx="59">
                  <c:v>0.74299999999999999</c:v>
                </c:pt>
                <c:pt idx="60">
                  <c:v>0.77900000000000003</c:v>
                </c:pt>
                <c:pt idx="61">
                  <c:v>0.82199999999999995</c:v>
                </c:pt>
                <c:pt idx="62">
                  <c:v>0.86399999999999999</c:v>
                </c:pt>
                <c:pt idx="63">
                  <c:v>0.879</c:v>
                </c:pt>
                <c:pt idx="64">
                  <c:v>0.93700000000000006</c:v>
                </c:pt>
                <c:pt idx="65">
                  <c:v>0.99</c:v>
                </c:pt>
                <c:pt idx="66">
                  <c:v>1.0189999999999999</c:v>
                </c:pt>
                <c:pt idx="67">
                  <c:v>1.0409999999999999</c:v>
                </c:pt>
                <c:pt idx="68">
                  <c:v>1.0680000000000001</c:v>
                </c:pt>
                <c:pt idx="69">
                  <c:v>1.06</c:v>
                </c:pt>
                <c:pt idx="70">
                  <c:v>1.081</c:v>
                </c:pt>
                <c:pt idx="71">
                  <c:v>1.147</c:v>
                </c:pt>
                <c:pt idx="72">
                  <c:v>1.169</c:v>
                </c:pt>
                <c:pt idx="73">
                  <c:v>1.2110000000000001</c:v>
                </c:pt>
                <c:pt idx="74">
                  <c:v>1.236</c:v>
                </c:pt>
                <c:pt idx="75">
                  <c:v>1.302</c:v>
                </c:pt>
                <c:pt idx="76">
                  <c:v>1.3109999999999999</c:v>
                </c:pt>
                <c:pt idx="77">
                  <c:v>1.377</c:v>
                </c:pt>
                <c:pt idx="78">
                  <c:v>1.4179999999999999</c:v>
                </c:pt>
                <c:pt idx="79">
                  <c:v>1.4330000000000001</c:v>
                </c:pt>
                <c:pt idx="80">
                  <c:v>1.44</c:v>
                </c:pt>
                <c:pt idx="81">
                  <c:v>1.4690000000000001</c:v>
                </c:pt>
                <c:pt idx="82">
                  <c:v>1.51</c:v>
                </c:pt>
                <c:pt idx="83">
                  <c:v>1.5960000000000001</c:v>
                </c:pt>
                <c:pt idx="84">
                  <c:v>1.583</c:v>
                </c:pt>
                <c:pt idx="85">
                  <c:v>1.607</c:v>
                </c:pt>
                <c:pt idx="86">
                  <c:v>1.6240000000000001</c:v>
                </c:pt>
                <c:pt idx="87">
                  <c:v>1.573</c:v>
                </c:pt>
                <c:pt idx="88">
                  <c:v>1.542</c:v>
                </c:pt>
                <c:pt idx="89">
                  <c:v>1.498</c:v>
                </c:pt>
                <c:pt idx="90">
                  <c:v>1.4990000000000001</c:v>
                </c:pt>
                <c:pt idx="91">
                  <c:v>1.444</c:v>
                </c:pt>
                <c:pt idx="92">
                  <c:v>1.43</c:v>
                </c:pt>
                <c:pt idx="93">
                  <c:v>1.4259999999999999</c:v>
                </c:pt>
                <c:pt idx="94">
                  <c:v>1.389</c:v>
                </c:pt>
                <c:pt idx="95">
                  <c:v>1.3939999999999999</c:v>
                </c:pt>
                <c:pt idx="96">
                  <c:v>1.365</c:v>
                </c:pt>
                <c:pt idx="97">
                  <c:v>1.3160000000000001</c:v>
                </c:pt>
                <c:pt idx="98">
                  <c:v>1.272</c:v>
                </c:pt>
                <c:pt idx="99">
                  <c:v>1.238</c:v>
                </c:pt>
                <c:pt idx="100">
                  <c:v>1.1850000000000001</c:v>
                </c:pt>
                <c:pt idx="101">
                  <c:v>1.151</c:v>
                </c:pt>
                <c:pt idx="102">
                  <c:v>1.129</c:v>
                </c:pt>
                <c:pt idx="103">
                  <c:v>1.1080000000000001</c:v>
                </c:pt>
                <c:pt idx="104">
                  <c:v>1.107</c:v>
                </c:pt>
                <c:pt idx="105">
                  <c:v>1.099</c:v>
                </c:pt>
                <c:pt idx="106">
                  <c:v>1.087</c:v>
                </c:pt>
                <c:pt idx="107">
                  <c:v>1.0920000000000001</c:v>
                </c:pt>
                <c:pt idx="108">
                  <c:v>1.0940000000000001</c:v>
                </c:pt>
                <c:pt idx="109">
                  <c:v>1.113</c:v>
                </c:pt>
                <c:pt idx="110">
                  <c:v>1.105</c:v>
                </c:pt>
                <c:pt idx="111">
                  <c:v>1.0780000000000001</c:v>
                </c:pt>
                <c:pt idx="112">
                  <c:v>1.075</c:v>
                </c:pt>
                <c:pt idx="113">
                  <c:v>1.0660000000000001</c:v>
                </c:pt>
                <c:pt idx="114">
                  <c:v>1.0760000000000001</c:v>
                </c:pt>
                <c:pt idx="115">
                  <c:v>0.96699999999999997</c:v>
                </c:pt>
                <c:pt idx="116">
                  <c:v>1.075</c:v>
                </c:pt>
                <c:pt idx="117">
                  <c:v>1.127</c:v>
                </c:pt>
                <c:pt idx="118">
                  <c:v>1.1679999999999999</c:v>
                </c:pt>
                <c:pt idx="119">
                  <c:v>1.1910000000000001</c:v>
                </c:pt>
                <c:pt idx="120">
                  <c:v>1.147</c:v>
                </c:pt>
                <c:pt idx="121">
                  <c:v>1.145</c:v>
                </c:pt>
                <c:pt idx="122">
                  <c:v>1.157</c:v>
                </c:pt>
                <c:pt idx="123">
                  <c:v>1.169</c:v>
                </c:pt>
                <c:pt idx="124">
                  <c:v>1.169</c:v>
                </c:pt>
                <c:pt idx="125">
                  <c:v>1.2170000000000001</c:v>
                </c:pt>
                <c:pt idx="126">
                  <c:v>1.1870000000000001</c:v>
                </c:pt>
                <c:pt idx="127">
                  <c:v>1.2</c:v>
                </c:pt>
                <c:pt idx="128">
                  <c:v>1.224</c:v>
                </c:pt>
                <c:pt idx="129">
                  <c:v>1.181</c:v>
                </c:pt>
                <c:pt idx="130">
                  <c:v>1.2270000000000001</c:v>
                </c:pt>
                <c:pt idx="131">
                  <c:v>1.2450000000000001</c:v>
                </c:pt>
                <c:pt idx="132">
                  <c:v>1.208</c:v>
                </c:pt>
                <c:pt idx="133">
                  <c:v>1.2190000000000001</c:v>
                </c:pt>
                <c:pt idx="134">
                  <c:v>1.2130000000000001</c:v>
                </c:pt>
                <c:pt idx="135">
                  <c:v>1.2430000000000001</c:v>
                </c:pt>
                <c:pt idx="136">
                  <c:v>1.224</c:v>
                </c:pt>
                <c:pt idx="137">
                  <c:v>1.2310000000000001</c:v>
                </c:pt>
                <c:pt idx="138">
                  <c:v>1.2370000000000001</c:v>
                </c:pt>
                <c:pt idx="139">
                  <c:v>1.2150000000000001</c:v>
                </c:pt>
                <c:pt idx="140">
                  <c:v>1.258</c:v>
                </c:pt>
                <c:pt idx="141">
                  <c:v>1.2769999999999999</c:v>
                </c:pt>
                <c:pt idx="142">
                  <c:v>1.2629999999999999</c:v>
                </c:pt>
                <c:pt idx="143">
                  <c:v>1.2729999999999999</c:v>
                </c:pt>
                <c:pt idx="144">
                  <c:v>1.264</c:v>
                </c:pt>
                <c:pt idx="145">
                  <c:v>1.256</c:v>
                </c:pt>
                <c:pt idx="146">
                  <c:v>1.2529999999999999</c:v>
                </c:pt>
                <c:pt idx="147">
                  <c:v>1.1639999999999999</c:v>
                </c:pt>
                <c:pt idx="148">
                  <c:v>0.82699999999999996</c:v>
                </c:pt>
                <c:pt idx="149">
                  <c:v>0.89800000000000002</c:v>
                </c:pt>
                <c:pt idx="150">
                  <c:v>0.99099999999999999</c:v>
                </c:pt>
                <c:pt idx="151">
                  <c:v>1.0149999999999999</c:v>
                </c:pt>
                <c:pt idx="152">
                  <c:v>1.006</c:v>
                </c:pt>
                <c:pt idx="153">
                  <c:v>1.0129999999999999</c:v>
                </c:pt>
                <c:pt idx="154">
                  <c:v>1.0069999999999999</c:v>
                </c:pt>
                <c:pt idx="155">
                  <c:v>0.97699999999999998</c:v>
                </c:pt>
                <c:pt idx="156">
                  <c:v>0.95599999999999996</c:v>
                </c:pt>
                <c:pt idx="157">
                  <c:v>0.80900000000000005</c:v>
                </c:pt>
                <c:pt idx="158">
                  <c:v>0.997</c:v>
                </c:pt>
                <c:pt idx="159">
                  <c:v>1.0009999999999999</c:v>
                </c:pt>
                <c:pt idx="160">
                  <c:v>0.97599999999999998</c:v>
                </c:pt>
                <c:pt idx="161">
                  <c:v>0.96499999999999997</c:v>
                </c:pt>
                <c:pt idx="162">
                  <c:v>0.98399999999999999</c:v>
                </c:pt>
                <c:pt idx="163">
                  <c:v>0.98499999999999999</c:v>
                </c:pt>
                <c:pt idx="164">
                  <c:v>0.99</c:v>
                </c:pt>
                <c:pt idx="165">
                  <c:v>0.95799999999999996</c:v>
                </c:pt>
                <c:pt idx="166">
                  <c:v>0.96</c:v>
                </c:pt>
                <c:pt idx="167">
                  <c:v>0.95499999999999996</c:v>
                </c:pt>
                <c:pt idx="168">
                  <c:v>0.93700000000000006</c:v>
                </c:pt>
                <c:pt idx="169">
                  <c:v>0.93300000000000005</c:v>
                </c:pt>
                <c:pt idx="170">
                  <c:v>0.93799999999999994</c:v>
                </c:pt>
                <c:pt idx="171">
                  <c:v>0.96199999999999997</c:v>
                </c:pt>
                <c:pt idx="172">
                  <c:v>0.95</c:v>
                </c:pt>
                <c:pt idx="173">
                  <c:v>0.98</c:v>
                </c:pt>
                <c:pt idx="174">
                  <c:v>0.96799999999999997</c:v>
                </c:pt>
                <c:pt idx="175">
                  <c:v>0.98299999999999998</c:v>
                </c:pt>
                <c:pt idx="176">
                  <c:v>1.006</c:v>
                </c:pt>
                <c:pt idx="177">
                  <c:v>1.0069999999999999</c:v>
                </c:pt>
                <c:pt idx="178">
                  <c:v>0.97799999999999998</c:v>
                </c:pt>
                <c:pt idx="179">
                  <c:v>0.94899999999999995</c:v>
                </c:pt>
                <c:pt idx="180">
                  <c:v>0.97599999999999998</c:v>
                </c:pt>
                <c:pt idx="181">
                  <c:v>0.99</c:v>
                </c:pt>
                <c:pt idx="182">
                  <c:v>1.024</c:v>
                </c:pt>
                <c:pt idx="183">
                  <c:v>1.002</c:v>
                </c:pt>
                <c:pt idx="184">
                  <c:v>1.0269999999999999</c:v>
                </c:pt>
                <c:pt idx="185">
                  <c:v>1.038</c:v>
                </c:pt>
                <c:pt idx="186">
                  <c:v>1.04</c:v>
                </c:pt>
                <c:pt idx="187">
                  <c:v>1.0129999999999999</c:v>
                </c:pt>
                <c:pt idx="188">
                  <c:v>1.0109999999999999</c:v>
                </c:pt>
                <c:pt idx="189">
                  <c:v>0.97799999999999998</c:v>
                </c:pt>
                <c:pt idx="190">
                  <c:v>0.97099999999999997</c:v>
                </c:pt>
                <c:pt idx="191">
                  <c:v>0.94199999999999995</c:v>
                </c:pt>
                <c:pt idx="192">
                  <c:v>0.90800000000000003</c:v>
                </c:pt>
                <c:pt idx="193">
                  <c:v>0.95099999999999996</c:v>
                </c:pt>
                <c:pt idx="194">
                  <c:v>0.96599999999999997</c:v>
                </c:pt>
                <c:pt idx="195">
                  <c:v>1.008</c:v>
                </c:pt>
                <c:pt idx="196">
                  <c:v>1.04</c:v>
                </c:pt>
                <c:pt idx="197">
                  <c:v>1.0369999999999999</c:v>
                </c:pt>
                <c:pt idx="198">
                  <c:v>1.0169999999999999</c:v>
                </c:pt>
                <c:pt idx="199">
                  <c:v>1.0489999999999999</c:v>
                </c:pt>
                <c:pt idx="200">
                  <c:v>1.0649999999999999</c:v>
                </c:pt>
                <c:pt idx="201">
                  <c:v>1.0780000000000001</c:v>
                </c:pt>
                <c:pt idx="202">
                  <c:v>1.032</c:v>
                </c:pt>
                <c:pt idx="203">
                  <c:v>1.0049999999999999</c:v>
                </c:pt>
                <c:pt idx="204">
                  <c:v>0.98099999999999998</c:v>
                </c:pt>
                <c:pt idx="205">
                  <c:v>1.042</c:v>
                </c:pt>
                <c:pt idx="206">
                  <c:v>1.044</c:v>
                </c:pt>
                <c:pt idx="207">
                  <c:v>1.046</c:v>
                </c:pt>
                <c:pt idx="208">
                  <c:v>1.022</c:v>
                </c:pt>
                <c:pt idx="209">
                  <c:v>1.0169999999999999</c:v>
                </c:pt>
                <c:pt idx="210">
                  <c:v>1.0069999999999999</c:v>
                </c:pt>
                <c:pt idx="211">
                  <c:v>1.012</c:v>
                </c:pt>
                <c:pt idx="212">
                  <c:v>1.02</c:v>
                </c:pt>
                <c:pt idx="213">
                  <c:v>1.012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38-4286-BAD4-16B27C131671}"/>
            </c:ext>
          </c:extLst>
        </c:ser>
        <c:ser>
          <c:idx val="1"/>
          <c:order val="6"/>
          <c:tx>
            <c:strRef>
              <c:f>'42'!$C$28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65000"/>
              </a:schemeClr>
            </a:solidFill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'42'!$C$29:$C$256</c:f>
              <c:numCache>
                <c:formatCode>0.00</c:formatCode>
                <c:ptCount val="228"/>
                <c:pt idx="0">
                  <c:v>8.5999999999999993E-2</c:v>
                </c:pt>
                <c:pt idx="1">
                  <c:v>8.5000000000000006E-2</c:v>
                </c:pt>
                <c:pt idx="2">
                  <c:v>9.0999999999999998E-2</c:v>
                </c:pt>
                <c:pt idx="3">
                  <c:v>9.8000000000000004E-2</c:v>
                </c:pt>
                <c:pt idx="4">
                  <c:v>0.106</c:v>
                </c:pt>
                <c:pt idx="5">
                  <c:v>0.11600000000000001</c:v>
                </c:pt>
                <c:pt idx="6">
                  <c:v>0.121</c:v>
                </c:pt>
                <c:pt idx="7">
                  <c:v>0.127</c:v>
                </c:pt>
                <c:pt idx="8">
                  <c:v>0.14000000000000001</c:v>
                </c:pt>
                <c:pt idx="9">
                  <c:v>0.156</c:v>
                </c:pt>
                <c:pt idx="10">
                  <c:v>0.16800000000000001</c:v>
                </c:pt>
                <c:pt idx="11">
                  <c:v>0.157</c:v>
                </c:pt>
                <c:pt idx="12">
                  <c:v>0.14499999999999999</c:v>
                </c:pt>
                <c:pt idx="13">
                  <c:v>0.15</c:v>
                </c:pt>
                <c:pt idx="14">
                  <c:v>0.155</c:v>
                </c:pt>
                <c:pt idx="15">
                  <c:v>0.157</c:v>
                </c:pt>
                <c:pt idx="16">
                  <c:v>0.16500000000000001</c:v>
                </c:pt>
                <c:pt idx="17">
                  <c:v>0.17299999999999999</c:v>
                </c:pt>
                <c:pt idx="18">
                  <c:v>0.186</c:v>
                </c:pt>
                <c:pt idx="19">
                  <c:v>0.189</c:v>
                </c:pt>
                <c:pt idx="20">
                  <c:v>0.19500000000000001</c:v>
                </c:pt>
                <c:pt idx="21">
                  <c:v>0.19800000000000001</c:v>
                </c:pt>
                <c:pt idx="22">
                  <c:v>0.20200000000000001</c:v>
                </c:pt>
                <c:pt idx="23">
                  <c:v>0.2</c:v>
                </c:pt>
                <c:pt idx="24">
                  <c:v>0.20100000000000001</c:v>
                </c:pt>
                <c:pt idx="25">
                  <c:v>0.22</c:v>
                </c:pt>
                <c:pt idx="26">
                  <c:v>0.23599999999999999</c:v>
                </c:pt>
                <c:pt idx="27">
                  <c:v>0.24299999999999999</c:v>
                </c:pt>
                <c:pt idx="28">
                  <c:v>0.25900000000000001</c:v>
                </c:pt>
                <c:pt idx="29">
                  <c:v>0.27500000000000002</c:v>
                </c:pt>
                <c:pt idx="30">
                  <c:v>0.28299999999999997</c:v>
                </c:pt>
                <c:pt idx="31">
                  <c:v>0.29099999999999998</c:v>
                </c:pt>
                <c:pt idx="32">
                  <c:v>0.30599999999999999</c:v>
                </c:pt>
                <c:pt idx="33">
                  <c:v>0.30599999999999999</c:v>
                </c:pt>
                <c:pt idx="34">
                  <c:v>0.32100000000000001</c:v>
                </c:pt>
                <c:pt idx="35">
                  <c:v>0.309</c:v>
                </c:pt>
                <c:pt idx="36">
                  <c:v>0.308</c:v>
                </c:pt>
                <c:pt idx="37">
                  <c:v>0.316</c:v>
                </c:pt>
                <c:pt idx="38">
                  <c:v>0.32700000000000001</c:v>
                </c:pt>
                <c:pt idx="39">
                  <c:v>0.32</c:v>
                </c:pt>
                <c:pt idx="40">
                  <c:v>0.33400000000000002</c:v>
                </c:pt>
                <c:pt idx="41">
                  <c:v>0.35499999999999998</c:v>
                </c:pt>
                <c:pt idx="42">
                  <c:v>0.39600000000000002</c:v>
                </c:pt>
                <c:pt idx="43">
                  <c:v>0.41399999999999998</c:v>
                </c:pt>
                <c:pt idx="44">
                  <c:v>0.433</c:v>
                </c:pt>
                <c:pt idx="45">
                  <c:v>0.46</c:v>
                </c:pt>
                <c:pt idx="46">
                  <c:v>0.48099999999999998</c:v>
                </c:pt>
                <c:pt idx="47">
                  <c:v>0.50600000000000001</c:v>
                </c:pt>
                <c:pt idx="48">
                  <c:v>0.51600000000000001</c:v>
                </c:pt>
                <c:pt idx="49">
                  <c:v>0.52900000000000003</c:v>
                </c:pt>
                <c:pt idx="50">
                  <c:v>0.55000000000000004</c:v>
                </c:pt>
                <c:pt idx="51">
                  <c:v>0.58399999999999996</c:v>
                </c:pt>
                <c:pt idx="52">
                  <c:v>0.61499999999999999</c:v>
                </c:pt>
                <c:pt idx="53">
                  <c:v>0.63300000000000001</c:v>
                </c:pt>
                <c:pt idx="54">
                  <c:v>0.65100000000000002</c:v>
                </c:pt>
                <c:pt idx="55">
                  <c:v>0.67800000000000005</c:v>
                </c:pt>
                <c:pt idx="56">
                  <c:v>0.70299999999999996</c:v>
                </c:pt>
                <c:pt idx="57">
                  <c:v>0.72799999999999998</c:v>
                </c:pt>
                <c:pt idx="58">
                  <c:v>0.71599999999999997</c:v>
                </c:pt>
                <c:pt idx="59">
                  <c:v>0.748</c:v>
                </c:pt>
                <c:pt idx="60">
                  <c:v>0.71799999999999997</c:v>
                </c:pt>
                <c:pt idx="61">
                  <c:v>0.76300000000000001</c:v>
                </c:pt>
                <c:pt idx="62">
                  <c:v>0.77</c:v>
                </c:pt>
                <c:pt idx="63">
                  <c:v>0.77800000000000002</c:v>
                </c:pt>
                <c:pt idx="64">
                  <c:v>0.79500000000000004</c:v>
                </c:pt>
                <c:pt idx="65">
                  <c:v>0.80700000000000005</c:v>
                </c:pt>
                <c:pt idx="66">
                  <c:v>0.86</c:v>
                </c:pt>
                <c:pt idx="67">
                  <c:v>0.89800000000000002</c:v>
                </c:pt>
                <c:pt idx="68">
                  <c:v>0.91900000000000004</c:v>
                </c:pt>
                <c:pt idx="69">
                  <c:v>0.93</c:v>
                </c:pt>
                <c:pt idx="70">
                  <c:v>0.96499999999999997</c:v>
                </c:pt>
                <c:pt idx="71">
                  <c:v>0.92</c:v>
                </c:pt>
                <c:pt idx="72">
                  <c:v>0.92600000000000005</c:v>
                </c:pt>
                <c:pt idx="73">
                  <c:v>0.94</c:v>
                </c:pt>
                <c:pt idx="74">
                  <c:v>0.96299999999999997</c:v>
                </c:pt>
                <c:pt idx="75">
                  <c:v>0.99</c:v>
                </c:pt>
                <c:pt idx="76">
                  <c:v>1.0229999999999999</c:v>
                </c:pt>
                <c:pt idx="77">
                  <c:v>1.0780000000000001</c:v>
                </c:pt>
                <c:pt idx="78">
                  <c:v>1.103</c:v>
                </c:pt>
                <c:pt idx="79">
                  <c:v>1.119</c:v>
                </c:pt>
                <c:pt idx="80">
                  <c:v>1.1719999999999999</c:v>
                </c:pt>
                <c:pt idx="81">
                  <c:v>1.171</c:v>
                </c:pt>
                <c:pt idx="82">
                  <c:v>1.1779999999999999</c:v>
                </c:pt>
                <c:pt idx="83">
                  <c:v>1.2190000000000001</c:v>
                </c:pt>
                <c:pt idx="84">
                  <c:v>1.181</c:v>
                </c:pt>
                <c:pt idx="85">
                  <c:v>1.1719999999999999</c:v>
                </c:pt>
                <c:pt idx="86">
                  <c:v>1.1830000000000001</c:v>
                </c:pt>
                <c:pt idx="87">
                  <c:v>1.1619999999999999</c:v>
                </c:pt>
                <c:pt idx="88">
                  <c:v>1.194</c:v>
                </c:pt>
                <c:pt idx="89">
                  <c:v>1.2010000000000001</c:v>
                </c:pt>
                <c:pt idx="90">
                  <c:v>1.1970000000000001</c:v>
                </c:pt>
                <c:pt idx="91">
                  <c:v>1.1759999999999999</c:v>
                </c:pt>
                <c:pt idx="92">
                  <c:v>1.151</c:v>
                </c:pt>
                <c:pt idx="93">
                  <c:v>1.1599999999999999</c:v>
                </c:pt>
                <c:pt idx="94">
                  <c:v>1.167</c:v>
                </c:pt>
                <c:pt idx="95">
                  <c:v>1.137</c:v>
                </c:pt>
                <c:pt idx="96">
                  <c:v>1.105</c:v>
                </c:pt>
                <c:pt idx="97">
                  <c:v>1.1040000000000001</c:v>
                </c:pt>
                <c:pt idx="98">
                  <c:v>1.095</c:v>
                </c:pt>
                <c:pt idx="99">
                  <c:v>1.0249999999999999</c:v>
                </c:pt>
                <c:pt idx="100">
                  <c:v>1.03</c:v>
                </c:pt>
                <c:pt idx="101">
                  <c:v>1.01</c:v>
                </c:pt>
                <c:pt idx="102">
                  <c:v>1.012</c:v>
                </c:pt>
                <c:pt idx="103">
                  <c:v>0.96499999999999997</c:v>
                </c:pt>
                <c:pt idx="104">
                  <c:v>0.95399999999999996</c:v>
                </c:pt>
                <c:pt idx="105">
                  <c:v>1.026</c:v>
                </c:pt>
                <c:pt idx="106">
                  <c:v>1.0149999999999999</c:v>
                </c:pt>
                <c:pt idx="107">
                  <c:v>0.92700000000000005</c:v>
                </c:pt>
                <c:pt idx="108">
                  <c:v>0.96699999999999997</c:v>
                </c:pt>
                <c:pt idx="109">
                  <c:v>1.014</c:v>
                </c:pt>
                <c:pt idx="110">
                  <c:v>1.004</c:v>
                </c:pt>
                <c:pt idx="111">
                  <c:v>1.0269999999999999</c:v>
                </c:pt>
                <c:pt idx="112">
                  <c:v>1.016</c:v>
                </c:pt>
                <c:pt idx="113">
                  <c:v>1.0109999999999999</c:v>
                </c:pt>
                <c:pt idx="114">
                  <c:v>1.026</c:v>
                </c:pt>
                <c:pt idx="115">
                  <c:v>1.0660000000000001</c:v>
                </c:pt>
                <c:pt idx="116">
                  <c:v>1.0840000000000001</c:v>
                </c:pt>
                <c:pt idx="117">
                  <c:v>1.1579999999999999</c:v>
                </c:pt>
                <c:pt idx="118">
                  <c:v>1.1679999999999999</c:v>
                </c:pt>
                <c:pt idx="119">
                  <c:v>1.1499999999999999</c:v>
                </c:pt>
                <c:pt idx="120">
                  <c:v>1.1499999999999999</c:v>
                </c:pt>
                <c:pt idx="121">
                  <c:v>1.1479999999999999</c:v>
                </c:pt>
                <c:pt idx="122">
                  <c:v>1.1339999999999999</c:v>
                </c:pt>
                <c:pt idx="123">
                  <c:v>1.1990000000000001</c:v>
                </c:pt>
                <c:pt idx="124">
                  <c:v>1.22</c:v>
                </c:pt>
                <c:pt idx="125">
                  <c:v>1.2070000000000001</c:v>
                </c:pt>
                <c:pt idx="126">
                  <c:v>1.25</c:v>
                </c:pt>
                <c:pt idx="127">
                  <c:v>1.274</c:v>
                </c:pt>
                <c:pt idx="128">
                  <c:v>1.337</c:v>
                </c:pt>
                <c:pt idx="129">
                  <c:v>1.369</c:v>
                </c:pt>
                <c:pt idx="130">
                  <c:v>1.357</c:v>
                </c:pt>
                <c:pt idx="131">
                  <c:v>1.381</c:v>
                </c:pt>
                <c:pt idx="132">
                  <c:v>1.38</c:v>
                </c:pt>
                <c:pt idx="133">
                  <c:v>1.3140000000000001</c:v>
                </c:pt>
                <c:pt idx="134">
                  <c:v>1.3720000000000001</c:v>
                </c:pt>
                <c:pt idx="135">
                  <c:v>1.3740000000000001</c:v>
                </c:pt>
                <c:pt idx="136">
                  <c:v>1.3740000000000001</c:v>
                </c:pt>
                <c:pt idx="137">
                  <c:v>1.403</c:v>
                </c:pt>
                <c:pt idx="138">
                  <c:v>1.4219999999999999</c:v>
                </c:pt>
                <c:pt idx="139">
                  <c:v>1.4550000000000001</c:v>
                </c:pt>
                <c:pt idx="140">
                  <c:v>1.4219999999999999</c:v>
                </c:pt>
                <c:pt idx="141">
                  <c:v>1.496</c:v>
                </c:pt>
                <c:pt idx="142">
                  <c:v>1.498</c:v>
                </c:pt>
                <c:pt idx="143">
                  <c:v>1.456</c:v>
                </c:pt>
                <c:pt idx="144">
                  <c:v>1.409</c:v>
                </c:pt>
                <c:pt idx="145">
                  <c:v>1.431</c:v>
                </c:pt>
                <c:pt idx="146">
                  <c:v>1.415</c:v>
                </c:pt>
                <c:pt idx="147">
                  <c:v>1.206</c:v>
                </c:pt>
                <c:pt idx="148">
                  <c:v>0.84799999999999998</c:v>
                </c:pt>
                <c:pt idx="149">
                  <c:v>0.878</c:v>
                </c:pt>
                <c:pt idx="150">
                  <c:v>1.0289999999999999</c:v>
                </c:pt>
                <c:pt idx="151">
                  <c:v>1.1499999999999999</c:v>
                </c:pt>
                <c:pt idx="152">
                  <c:v>1.2030000000000001</c:v>
                </c:pt>
                <c:pt idx="153">
                  <c:v>1.21</c:v>
                </c:pt>
                <c:pt idx="154">
                  <c:v>1.2050000000000001</c:v>
                </c:pt>
                <c:pt idx="155">
                  <c:v>1.169</c:v>
                </c:pt>
                <c:pt idx="156">
                  <c:v>1.133</c:v>
                </c:pt>
                <c:pt idx="157">
                  <c:v>1.07</c:v>
                </c:pt>
                <c:pt idx="158">
                  <c:v>1.0940000000000001</c:v>
                </c:pt>
                <c:pt idx="159">
                  <c:v>1.107</c:v>
                </c:pt>
                <c:pt idx="160">
                  <c:v>1.1140000000000001</c:v>
                </c:pt>
                <c:pt idx="161">
                  <c:v>1.117</c:v>
                </c:pt>
                <c:pt idx="162">
                  <c:v>1.0620000000000001</c:v>
                </c:pt>
                <c:pt idx="163">
                  <c:v>1.095</c:v>
                </c:pt>
                <c:pt idx="164">
                  <c:v>1.101</c:v>
                </c:pt>
                <c:pt idx="165">
                  <c:v>1.097</c:v>
                </c:pt>
                <c:pt idx="166">
                  <c:v>1.1479999999999999</c:v>
                </c:pt>
                <c:pt idx="167">
                  <c:v>1.1319999999999999</c:v>
                </c:pt>
                <c:pt idx="168">
                  <c:v>1.079</c:v>
                </c:pt>
                <c:pt idx="169">
                  <c:v>1.081</c:v>
                </c:pt>
                <c:pt idx="170">
                  <c:v>1.117</c:v>
                </c:pt>
                <c:pt idx="171">
                  <c:v>0.90400000000000003</c:v>
                </c:pt>
                <c:pt idx="172">
                  <c:v>1.0489999999999999</c:v>
                </c:pt>
                <c:pt idx="173">
                  <c:v>1.095</c:v>
                </c:pt>
                <c:pt idx="174">
                  <c:v>1.0669999999999999</c:v>
                </c:pt>
                <c:pt idx="175">
                  <c:v>1.0680000000000001</c:v>
                </c:pt>
                <c:pt idx="176">
                  <c:v>1.117</c:v>
                </c:pt>
                <c:pt idx="177">
                  <c:v>1.1100000000000001</c:v>
                </c:pt>
                <c:pt idx="178">
                  <c:v>1.0940000000000001</c:v>
                </c:pt>
                <c:pt idx="179">
                  <c:v>0.96099999999999997</c:v>
                </c:pt>
                <c:pt idx="180">
                  <c:v>1.0640000000000001</c:v>
                </c:pt>
                <c:pt idx="181">
                  <c:v>1.159</c:v>
                </c:pt>
                <c:pt idx="182">
                  <c:v>1.1259999999999999</c:v>
                </c:pt>
                <c:pt idx="183">
                  <c:v>1.1339999999999999</c:v>
                </c:pt>
                <c:pt idx="184">
                  <c:v>1.137</c:v>
                </c:pt>
                <c:pt idx="185">
                  <c:v>1.17</c:v>
                </c:pt>
                <c:pt idx="186">
                  <c:v>1.179</c:v>
                </c:pt>
                <c:pt idx="187">
                  <c:v>1.2190000000000001</c:v>
                </c:pt>
                <c:pt idx="188">
                  <c:v>1.3</c:v>
                </c:pt>
                <c:pt idx="189">
                  <c:v>1.268</c:v>
                </c:pt>
                <c:pt idx="190">
                  <c:v>1.2929999999999999</c:v>
                </c:pt>
                <c:pt idx="191">
                  <c:v>1.288</c:v>
                </c:pt>
                <c:pt idx="192">
                  <c:v>1.1160000000000001</c:v>
                </c:pt>
                <c:pt idx="193">
                  <c:v>1.27</c:v>
                </c:pt>
                <c:pt idx="194">
                  <c:v>1.2490000000000001</c:v>
                </c:pt>
                <c:pt idx="195">
                  <c:v>1.262</c:v>
                </c:pt>
                <c:pt idx="196">
                  <c:v>1.2190000000000001</c:v>
                </c:pt>
                <c:pt idx="197">
                  <c:v>1.2070000000000001</c:v>
                </c:pt>
                <c:pt idx="198">
                  <c:v>1.1919999999999999</c:v>
                </c:pt>
                <c:pt idx="199">
                  <c:v>1.206</c:v>
                </c:pt>
                <c:pt idx="200">
                  <c:v>1.2290000000000001</c:v>
                </c:pt>
                <c:pt idx="201">
                  <c:v>1.212</c:v>
                </c:pt>
                <c:pt idx="202">
                  <c:v>1.2589999999999999</c:v>
                </c:pt>
                <c:pt idx="203">
                  <c:v>1.2210000000000001</c:v>
                </c:pt>
                <c:pt idx="204">
                  <c:v>1.204</c:v>
                </c:pt>
                <c:pt idx="205">
                  <c:v>1.1910000000000001</c:v>
                </c:pt>
                <c:pt idx="206">
                  <c:v>1.2230000000000001</c:v>
                </c:pt>
                <c:pt idx="207">
                  <c:v>1.2010000000000001</c:v>
                </c:pt>
                <c:pt idx="208">
                  <c:v>1.151</c:v>
                </c:pt>
                <c:pt idx="209">
                  <c:v>1.194</c:v>
                </c:pt>
                <c:pt idx="210">
                  <c:v>1.1950000000000001</c:v>
                </c:pt>
                <c:pt idx="211">
                  <c:v>1.1639999999999999</c:v>
                </c:pt>
                <c:pt idx="212">
                  <c:v>1.204</c:v>
                </c:pt>
                <c:pt idx="213">
                  <c:v>1.1930000000000001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8-4286-BAD4-16B27C131671}"/>
            </c:ext>
          </c:extLst>
        </c:ser>
        <c:ser>
          <c:idx val="0"/>
          <c:order val="7"/>
          <c:tx>
            <c:strRef>
              <c:f>'42'!$B$28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rgbClr val="ECE3F5">
                <a:alpha val="70000"/>
              </a:srgbClr>
            </a:solidFill>
            <a:ln>
              <a:noFill/>
            </a:ln>
          </c:spPr>
          <c:cat>
            <c:numRef>
              <c:f>'42'!$A$29:$A$256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'42'!$B$29:$B$256</c:f>
              <c:numCache>
                <c:formatCode>0.00</c:formatCode>
                <c:ptCount val="228"/>
                <c:pt idx="0">
                  <c:v>0.154</c:v>
                </c:pt>
                <c:pt idx="1">
                  <c:v>0.159</c:v>
                </c:pt>
                <c:pt idx="2">
                  <c:v>0.16200000000000001</c:v>
                </c:pt>
                <c:pt idx="3">
                  <c:v>0.16</c:v>
                </c:pt>
                <c:pt idx="4">
                  <c:v>0.16</c:v>
                </c:pt>
                <c:pt idx="5">
                  <c:v>0.16200000000000001</c:v>
                </c:pt>
                <c:pt idx="6">
                  <c:v>0.16900000000000001</c:v>
                </c:pt>
                <c:pt idx="7">
                  <c:v>0.17199999999999999</c:v>
                </c:pt>
                <c:pt idx="8">
                  <c:v>0.16400000000000001</c:v>
                </c:pt>
                <c:pt idx="9">
                  <c:v>0.183</c:v>
                </c:pt>
                <c:pt idx="10">
                  <c:v>0.19</c:v>
                </c:pt>
                <c:pt idx="11">
                  <c:v>0.192</c:v>
                </c:pt>
                <c:pt idx="12">
                  <c:v>0.19400000000000001</c:v>
                </c:pt>
                <c:pt idx="13">
                  <c:v>0.19500000000000001</c:v>
                </c:pt>
                <c:pt idx="14">
                  <c:v>0.19500000000000001</c:v>
                </c:pt>
                <c:pt idx="15">
                  <c:v>0.192</c:v>
                </c:pt>
                <c:pt idx="16">
                  <c:v>0.188</c:v>
                </c:pt>
                <c:pt idx="17">
                  <c:v>0.184</c:v>
                </c:pt>
                <c:pt idx="18">
                  <c:v>0.18099999999999999</c:v>
                </c:pt>
                <c:pt idx="19">
                  <c:v>0.184</c:v>
                </c:pt>
                <c:pt idx="20">
                  <c:v>0.187</c:v>
                </c:pt>
                <c:pt idx="21">
                  <c:v>0.191</c:v>
                </c:pt>
                <c:pt idx="22">
                  <c:v>0.19900000000000001</c:v>
                </c:pt>
                <c:pt idx="23">
                  <c:v>0.20100000000000001</c:v>
                </c:pt>
                <c:pt idx="24">
                  <c:v>0.20599999999999999</c:v>
                </c:pt>
                <c:pt idx="25">
                  <c:v>0.215</c:v>
                </c:pt>
                <c:pt idx="26">
                  <c:v>0.218</c:v>
                </c:pt>
                <c:pt idx="27">
                  <c:v>0.22</c:v>
                </c:pt>
                <c:pt idx="28">
                  <c:v>0.22800000000000001</c:v>
                </c:pt>
                <c:pt idx="29">
                  <c:v>0.23100000000000001</c:v>
                </c:pt>
                <c:pt idx="30">
                  <c:v>0.23899999999999999</c:v>
                </c:pt>
                <c:pt idx="31">
                  <c:v>0.245</c:v>
                </c:pt>
                <c:pt idx="32">
                  <c:v>0.25</c:v>
                </c:pt>
                <c:pt idx="33">
                  <c:v>0.26200000000000001</c:v>
                </c:pt>
                <c:pt idx="34">
                  <c:v>0.27400000000000002</c:v>
                </c:pt>
                <c:pt idx="35">
                  <c:v>0.28000000000000003</c:v>
                </c:pt>
                <c:pt idx="36">
                  <c:v>0.29099999999999998</c:v>
                </c:pt>
                <c:pt idx="37">
                  <c:v>0.27</c:v>
                </c:pt>
                <c:pt idx="38">
                  <c:v>0.30099999999999999</c:v>
                </c:pt>
                <c:pt idx="39">
                  <c:v>0.307</c:v>
                </c:pt>
                <c:pt idx="40">
                  <c:v>0.316</c:v>
                </c:pt>
                <c:pt idx="41">
                  <c:v>0.32200000000000001</c:v>
                </c:pt>
                <c:pt idx="42">
                  <c:v>0.33500000000000002</c:v>
                </c:pt>
                <c:pt idx="43">
                  <c:v>0.34399999999999997</c:v>
                </c:pt>
                <c:pt idx="44">
                  <c:v>0.35799999999999998</c:v>
                </c:pt>
                <c:pt idx="45">
                  <c:v>0.373</c:v>
                </c:pt>
                <c:pt idx="46">
                  <c:v>0.39200000000000002</c:v>
                </c:pt>
                <c:pt idx="47">
                  <c:v>0.39700000000000002</c:v>
                </c:pt>
                <c:pt idx="48">
                  <c:v>0.40799999999999997</c:v>
                </c:pt>
                <c:pt idx="49">
                  <c:v>0.42299999999999999</c:v>
                </c:pt>
                <c:pt idx="50">
                  <c:v>0.435</c:v>
                </c:pt>
                <c:pt idx="51">
                  <c:v>0.45400000000000001</c:v>
                </c:pt>
                <c:pt idx="52">
                  <c:v>0.46200000000000002</c:v>
                </c:pt>
                <c:pt idx="53">
                  <c:v>0.47199999999999998</c:v>
                </c:pt>
                <c:pt idx="54">
                  <c:v>0.48899999999999999</c:v>
                </c:pt>
                <c:pt idx="55">
                  <c:v>0.501</c:v>
                </c:pt>
                <c:pt idx="56">
                  <c:v>0.51800000000000002</c:v>
                </c:pt>
                <c:pt idx="57">
                  <c:v>0.53600000000000003</c:v>
                </c:pt>
                <c:pt idx="58">
                  <c:v>0.54800000000000004</c:v>
                </c:pt>
                <c:pt idx="59">
                  <c:v>0.55000000000000004</c:v>
                </c:pt>
                <c:pt idx="60">
                  <c:v>0.55400000000000005</c:v>
                </c:pt>
                <c:pt idx="61">
                  <c:v>0.56899999999999995</c:v>
                </c:pt>
                <c:pt idx="62">
                  <c:v>0.57299999999999995</c:v>
                </c:pt>
                <c:pt idx="63">
                  <c:v>0.60099999999999998</c:v>
                </c:pt>
                <c:pt idx="64">
                  <c:v>0.623</c:v>
                </c:pt>
                <c:pt idx="65">
                  <c:v>0.629</c:v>
                </c:pt>
                <c:pt idx="66">
                  <c:v>0.64100000000000001</c:v>
                </c:pt>
                <c:pt idx="67">
                  <c:v>0.65900000000000003</c:v>
                </c:pt>
                <c:pt idx="68">
                  <c:v>0.68500000000000005</c:v>
                </c:pt>
                <c:pt idx="69">
                  <c:v>0.69599999999999995</c:v>
                </c:pt>
                <c:pt idx="70">
                  <c:v>0.67900000000000005</c:v>
                </c:pt>
                <c:pt idx="71">
                  <c:v>0.71299999999999997</c:v>
                </c:pt>
                <c:pt idx="72">
                  <c:v>0.73899999999999999</c:v>
                </c:pt>
                <c:pt idx="73">
                  <c:v>0.76</c:v>
                </c:pt>
                <c:pt idx="74">
                  <c:v>0.79100000000000004</c:v>
                </c:pt>
                <c:pt idx="75">
                  <c:v>0.81499999999999995</c:v>
                </c:pt>
                <c:pt idx="76">
                  <c:v>0.83499999999999996</c:v>
                </c:pt>
                <c:pt idx="77">
                  <c:v>0.84499999999999997</c:v>
                </c:pt>
                <c:pt idx="78">
                  <c:v>0.89100000000000001</c:v>
                </c:pt>
                <c:pt idx="79">
                  <c:v>0.92400000000000004</c:v>
                </c:pt>
                <c:pt idx="80">
                  <c:v>0.91600000000000004</c:v>
                </c:pt>
                <c:pt idx="81">
                  <c:v>0.97899999999999998</c:v>
                </c:pt>
                <c:pt idx="82">
                  <c:v>1.02</c:v>
                </c:pt>
                <c:pt idx="83">
                  <c:v>1.0269999999999999</c:v>
                </c:pt>
                <c:pt idx="84">
                  <c:v>0.98199999999999998</c:v>
                </c:pt>
                <c:pt idx="85">
                  <c:v>1.0489999999999999</c:v>
                </c:pt>
                <c:pt idx="86">
                  <c:v>1.1160000000000001</c:v>
                </c:pt>
                <c:pt idx="87">
                  <c:v>1.155</c:v>
                </c:pt>
                <c:pt idx="88">
                  <c:v>1.163</c:v>
                </c:pt>
                <c:pt idx="89">
                  <c:v>1.1559999999999999</c:v>
                </c:pt>
                <c:pt idx="90">
                  <c:v>1.1419999999999999</c:v>
                </c:pt>
                <c:pt idx="91">
                  <c:v>1.1890000000000001</c:v>
                </c:pt>
                <c:pt idx="92">
                  <c:v>1.202</c:v>
                </c:pt>
                <c:pt idx="93">
                  <c:v>1.2050000000000001</c:v>
                </c:pt>
                <c:pt idx="94">
                  <c:v>1.242</c:v>
                </c:pt>
                <c:pt idx="95">
                  <c:v>1.163</c:v>
                </c:pt>
                <c:pt idx="96">
                  <c:v>1.2290000000000001</c:v>
                </c:pt>
                <c:pt idx="97">
                  <c:v>1.264</c:v>
                </c:pt>
                <c:pt idx="98">
                  <c:v>1.2849999999999999</c:v>
                </c:pt>
                <c:pt idx="99">
                  <c:v>1.2969999999999999</c:v>
                </c:pt>
                <c:pt idx="100">
                  <c:v>1.3080000000000001</c:v>
                </c:pt>
                <c:pt idx="101">
                  <c:v>1.3240000000000001</c:v>
                </c:pt>
                <c:pt idx="102">
                  <c:v>1.36</c:v>
                </c:pt>
                <c:pt idx="103">
                  <c:v>1.391</c:v>
                </c:pt>
                <c:pt idx="104">
                  <c:v>1.3879999999999999</c:v>
                </c:pt>
                <c:pt idx="105">
                  <c:v>1.4159999999999999</c:v>
                </c:pt>
                <c:pt idx="106">
                  <c:v>1.4239999999999999</c:v>
                </c:pt>
                <c:pt idx="107">
                  <c:v>1.4419999999999999</c:v>
                </c:pt>
                <c:pt idx="108">
                  <c:v>1.468</c:v>
                </c:pt>
                <c:pt idx="109">
                  <c:v>1.56</c:v>
                </c:pt>
                <c:pt idx="110">
                  <c:v>1.5860000000000001</c:v>
                </c:pt>
                <c:pt idx="111">
                  <c:v>1.6180000000000001</c:v>
                </c:pt>
                <c:pt idx="112">
                  <c:v>1.7090000000000001</c:v>
                </c:pt>
                <c:pt idx="113">
                  <c:v>1.75</c:v>
                </c:pt>
                <c:pt idx="114">
                  <c:v>1.7769999999999999</c:v>
                </c:pt>
                <c:pt idx="115">
                  <c:v>1.8140000000000001</c:v>
                </c:pt>
                <c:pt idx="116">
                  <c:v>1.907</c:v>
                </c:pt>
                <c:pt idx="117">
                  <c:v>2.0459999999999998</c:v>
                </c:pt>
                <c:pt idx="118">
                  <c:v>2.1379999999999999</c:v>
                </c:pt>
                <c:pt idx="119">
                  <c:v>2.1920000000000002</c:v>
                </c:pt>
                <c:pt idx="120">
                  <c:v>2.202</c:v>
                </c:pt>
                <c:pt idx="121">
                  <c:v>2.351</c:v>
                </c:pt>
                <c:pt idx="122">
                  <c:v>2.508</c:v>
                </c:pt>
                <c:pt idx="123">
                  <c:v>2.5659999999999998</c:v>
                </c:pt>
                <c:pt idx="124">
                  <c:v>2.593</c:v>
                </c:pt>
                <c:pt idx="125">
                  <c:v>2.7170000000000001</c:v>
                </c:pt>
                <c:pt idx="126">
                  <c:v>2.798</c:v>
                </c:pt>
                <c:pt idx="127">
                  <c:v>2.9609999999999999</c:v>
                </c:pt>
                <c:pt idx="128">
                  <c:v>3.03</c:v>
                </c:pt>
                <c:pt idx="129">
                  <c:v>3.133</c:v>
                </c:pt>
                <c:pt idx="130">
                  <c:v>3.2170000000000001</c:v>
                </c:pt>
                <c:pt idx="131">
                  <c:v>3.274</c:v>
                </c:pt>
                <c:pt idx="132">
                  <c:v>3.2469999999999999</c:v>
                </c:pt>
                <c:pt idx="133">
                  <c:v>3.3130000000000002</c:v>
                </c:pt>
                <c:pt idx="134">
                  <c:v>3.3650000000000002</c:v>
                </c:pt>
                <c:pt idx="135">
                  <c:v>3.4540000000000002</c:v>
                </c:pt>
                <c:pt idx="136">
                  <c:v>3.544</c:v>
                </c:pt>
                <c:pt idx="137">
                  <c:v>3.5619999999999998</c:v>
                </c:pt>
                <c:pt idx="138">
                  <c:v>3.6379999999999999</c:v>
                </c:pt>
                <c:pt idx="139">
                  <c:v>3.7490000000000001</c:v>
                </c:pt>
                <c:pt idx="140">
                  <c:v>3.8410000000000002</c:v>
                </c:pt>
                <c:pt idx="141">
                  <c:v>3.9169999999999998</c:v>
                </c:pt>
                <c:pt idx="142">
                  <c:v>4.0570000000000004</c:v>
                </c:pt>
                <c:pt idx="143">
                  <c:v>4.069</c:v>
                </c:pt>
                <c:pt idx="144">
                  <c:v>4.1059999999999999</c:v>
                </c:pt>
                <c:pt idx="145">
                  <c:v>4.0960000000000001</c:v>
                </c:pt>
                <c:pt idx="146">
                  <c:v>4.1870000000000003</c:v>
                </c:pt>
                <c:pt idx="147">
                  <c:v>3.9609999999999999</c:v>
                </c:pt>
                <c:pt idx="148">
                  <c:v>3.4140000000000001</c:v>
                </c:pt>
                <c:pt idx="149">
                  <c:v>3.6890000000000001</c:v>
                </c:pt>
                <c:pt idx="150">
                  <c:v>3.7290000000000001</c:v>
                </c:pt>
                <c:pt idx="151">
                  <c:v>3.6829999999999998</c:v>
                </c:pt>
                <c:pt idx="152">
                  <c:v>3.7029999999999998</c:v>
                </c:pt>
                <c:pt idx="153">
                  <c:v>3.762</c:v>
                </c:pt>
                <c:pt idx="154">
                  <c:v>3.7770000000000001</c:v>
                </c:pt>
                <c:pt idx="155">
                  <c:v>3.7519999999999998</c:v>
                </c:pt>
                <c:pt idx="156">
                  <c:v>3.8239999999999998</c:v>
                </c:pt>
                <c:pt idx="157">
                  <c:v>3.157</c:v>
                </c:pt>
                <c:pt idx="158">
                  <c:v>3.9870000000000001</c:v>
                </c:pt>
                <c:pt idx="159">
                  <c:v>4.0069999999999997</c:v>
                </c:pt>
                <c:pt idx="160">
                  <c:v>4.0890000000000004</c:v>
                </c:pt>
                <c:pt idx="161">
                  <c:v>4.1079999999999997</c:v>
                </c:pt>
                <c:pt idx="162">
                  <c:v>4.1760000000000002</c:v>
                </c:pt>
                <c:pt idx="163">
                  <c:v>4.274</c:v>
                </c:pt>
                <c:pt idx="164">
                  <c:v>4.3479999999999999</c:v>
                </c:pt>
                <c:pt idx="165">
                  <c:v>4.4109999999999996</c:v>
                </c:pt>
                <c:pt idx="166">
                  <c:v>4.444</c:v>
                </c:pt>
                <c:pt idx="167">
                  <c:v>4.4359999999999999</c:v>
                </c:pt>
                <c:pt idx="168">
                  <c:v>4.3339999999999996</c:v>
                </c:pt>
                <c:pt idx="169">
                  <c:v>4.3819999999999997</c:v>
                </c:pt>
                <c:pt idx="170">
                  <c:v>4.577</c:v>
                </c:pt>
                <c:pt idx="171">
                  <c:v>4.6429999999999998</c:v>
                </c:pt>
                <c:pt idx="172">
                  <c:v>4.6340000000000003</c:v>
                </c:pt>
                <c:pt idx="173">
                  <c:v>4.6260000000000003</c:v>
                </c:pt>
                <c:pt idx="174">
                  <c:v>4.6929999999999996</c:v>
                </c:pt>
                <c:pt idx="175">
                  <c:v>4.76</c:v>
                </c:pt>
                <c:pt idx="176">
                  <c:v>4.8849999999999998</c:v>
                </c:pt>
                <c:pt idx="177">
                  <c:v>4.9450000000000003</c:v>
                </c:pt>
                <c:pt idx="178">
                  <c:v>4.9880000000000004</c:v>
                </c:pt>
                <c:pt idx="179">
                  <c:v>4.97</c:v>
                </c:pt>
                <c:pt idx="180">
                  <c:v>5.0620000000000003</c:v>
                </c:pt>
                <c:pt idx="181">
                  <c:v>5.0140000000000002</c:v>
                </c:pt>
                <c:pt idx="182">
                  <c:v>5.1790000000000003</c:v>
                </c:pt>
                <c:pt idx="183">
                  <c:v>5.1760000000000002</c:v>
                </c:pt>
                <c:pt idx="184">
                  <c:v>5.1550000000000002</c:v>
                </c:pt>
                <c:pt idx="185">
                  <c:v>5.093</c:v>
                </c:pt>
                <c:pt idx="186">
                  <c:v>5.1779999999999999</c:v>
                </c:pt>
                <c:pt idx="187">
                  <c:v>5.2530000000000001</c:v>
                </c:pt>
                <c:pt idx="188">
                  <c:v>5.258</c:v>
                </c:pt>
                <c:pt idx="189">
                  <c:v>5.3220000000000001</c:v>
                </c:pt>
                <c:pt idx="190">
                  <c:v>5.49</c:v>
                </c:pt>
                <c:pt idx="191">
                  <c:v>5.5110000000000001</c:v>
                </c:pt>
                <c:pt idx="192">
                  <c:v>5.2640000000000002</c:v>
                </c:pt>
                <c:pt idx="193">
                  <c:v>5.4610000000000003</c:v>
                </c:pt>
                <c:pt idx="194">
                  <c:v>5.5410000000000004</c:v>
                </c:pt>
                <c:pt idx="195">
                  <c:v>5.5359999999999996</c:v>
                </c:pt>
                <c:pt idx="196">
                  <c:v>5.5330000000000004</c:v>
                </c:pt>
                <c:pt idx="197">
                  <c:v>5.5540000000000003</c:v>
                </c:pt>
                <c:pt idx="198">
                  <c:v>5.5359999999999996</c:v>
                </c:pt>
                <c:pt idx="199">
                  <c:v>5.6319999999999997</c:v>
                </c:pt>
                <c:pt idx="200">
                  <c:v>5.6340000000000003</c:v>
                </c:pt>
                <c:pt idx="201">
                  <c:v>5.73</c:v>
                </c:pt>
                <c:pt idx="202">
                  <c:v>5.7069999999999999</c:v>
                </c:pt>
                <c:pt idx="203">
                  <c:v>5.6079999999999997</c:v>
                </c:pt>
                <c:pt idx="204">
                  <c:v>5.4409999999999998</c:v>
                </c:pt>
                <c:pt idx="205">
                  <c:v>5.5250000000000004</c:v>
                </c:pt>
                <c:pt idx="206">
                  <c:v>5.6210000000000004</c:v>
                </c:pt>
                <c:pt idx="207">
                  <c:v>5.6280000000000001</c:v>
                </c:pt>
                <c:pt idx="208">
                  <c:v>5.617</c:v>
                </c:pt>
                <c:pt idx="209">
                  <c:v>5.61</c:v>
                </c:pt>
                <c:pt idx="210">
                  <c:v>5.6260000000000003</c:v>
                </c:pt>
                <c:pt idx="211">
                  <c:v>5.6189999999999998</c:v>
                </c:pt>
                <c:pt idx="212">
                  <c:v>5.625</c:v>
                </c:pt>
                <c:pt idx="213">
                  <c:v>5.6280000000000001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8-4286-BAD4-16B27C13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  <c:max val="45992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low"/>
        <c:spPr>
          <a:ln>
            <a:noFill/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5835020622422189"/>
          <c:h val="0.71553602068398181"/>
        </c:manualLayout>
      </c:layout>
      <c:areaChart>
        <c:grouping val="stacked"/>
        <c:varyColors val="0"/>
        <c:ser>
          <c:idx val="11"/>
          <c:order val="0"/>
          <c:tx>
            <c:strRef>
              <c:f>'43'!$M$28</c:f>
              <c:strCache>
                <c:ptCount val="1"/>
                <c:pt idx="0">
                  <c:v>Rest of U.S.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'43'!$M$29:$M$256</c:f>
              <c:numCache>
                <c:formatCode>0.00</c:formatCode>
                <c:ptCount val="228"/>
                <c:pt idx="0">
                  <c:v>1.724</c:v>
                </c:pt>
                <c:pt idx="1">
                  <c:v>1.726</c:v>
                </c:pt>
                <c:pt idx="2">
                  <c:v>1.7709999999999999</c:v>
                </c:pt>
                <c:pt idx="3">
                  <c:v>1.762</c:v>
                </c:pt>
                <c:pt idx="4">
                  <c:v>1.7649999999999999</c:v>
                </c:pt>
                <c:pt idx="5">
                  <c:v>1.8029999999999999</c:v>
                </c:pt>
                <c:pt idx="6">
                  <c:v>1.804</c:v>
                </c:pt>
                <c:pt idx="7">
                  <c:v>1.796</c:v>
                </c:pt>
                <c:pt idx="8">
                  <c:v>1.7669999999999999</c:v>
                </c:pt>
                <c:pt idx="9">
                  <c:v>1.8129999999999999</c:v>
                </c:pt>
                <c:pt idx="10">
                  <c:v>1.7949999999999999</c:v>
                </c:pt>
                <c:pt idx="11">
                  <c:v>1.782</c:v>
                </c:pt>
                <c:pt idx="12">
                  <c:v>1.7789999999999999</c:v>
                </c:pt>
                <c:pt idx="13">
                  <c:v>1.8</c:v>
                </c:pt>
                <c:pt idx="14">
                  <c:v>1.7390000000000001</c:v>
                </c:pt>
                <c:pt idx="15">
                  <c:v>1.7609999999999999</c:v>
                </c:pt>
                <c:pt idx="16">
                  <c:v>1.7629999999999999</c:v>
                </c:pt>
                <c:pt idx="17">
                  <c:v>1.7170000000000001</c:v>
                </c:pt>
                <c:pt idx="18">
                  <c:v>1.708</c:v>
                </c:pt>
                <c:pt idx="19">
                  <c:v>1.702</c:v>
                </c:pt>
                <c:pt idx="20">
                  <c:v>1.6930000000000001</c:v>
                </c:pt>
                <c:pt idx="21">
                  <c:v>1.6830000000000001</c:v>
                </c:pt>
                <c:pt idx="22">
                  <c:v>1.6859999999999999</c:v>
                </c:pt>
                <c:pt idx="23">
                  <c:v>1.641</c:v>
                </c:pt>
                <c:pt idx="24">
                  <c:v>1.6220000000000001</c:v>
                </c:pt>
                <c:pt idx="25">
                  <c:v>1.681</c:v>
                </c:pt>
                <c:pt idx="26">
                  <c:v>1.7829999999999999</c:v>
                </c:pt>
                <c:pt idx="27">
                  <c:v>1.7549999999999999</c:v>
                </c:pt>
                <c:pt idx="28">
                  <c:v>1.7490000000000001</c:v>
                </c:pt>
                <c:pt idx="29">
                  <c:v>1.764</c:v>
                </c:pt>
                <c:pt idx="30">
                  <c:v>1.8120000000000001</c:v>
                </c:pt>
                <c:pt idx="31">
                  <c:v>1.7909999999999999</c:v>
                </c:pt>
                <c:pt idx="32">
                  <c:v>1.82</c:v>
                </c:pt>
                <c:pt idx="33">
                  <c:v>1.8260000000000001</c:v>
                </c:pt>
                <c:pt idx="34">
                  <c:v>1.9159999999999999</c:v>
                </c:pt>
                <c:pt idx="35">
                  <c:v>1.871</c:v>
                </c:pt>
                <c:pt idx="36">
                  <c:v>1.859</c:v>
                </c:pt>
                <c:pt idx="37">
                  <c:v>1.8740000000000001</c:v>
                </c:pt>
                <c:pt idx="38">
                  <c:v>1.9610000000000001</c:v>
                </c:pt>
                <c:pt idx="39">
                  <c:v>1.9990000000000001</c:v>
                </c:pt>
                <c:pt idx="40">
                  <c:v>2.0110000000000001</c:v>
                </c:pt>
                <c:pt idx="41">
                  <c:v>1.996</c:v>
                </c:pt>
                <c:pt idx="42">
                  <c:v>1.964</c:v>
                </c:pt>
                <c:pt idx="43">
                  <c:v>1.9890000000000001</c:v>
                </c:pt>
                <c:pt idx="44">
                  <c:v>2.0059999999999998</c:v>
                </c:pt>
                <c:pt idx="45">
                  <c:v>1.994</c:v>
                </c:pt>
                <c:pt idx="46">
                  <c:v>2.036</c:v>
                </c:pt>
                <c:pt idx="47">
                  <c:v>2.0110000000000001</c:v>
                </c:pt>
                <c:pt idx="48">
                  <c:v>2.0379999999999998</c:v>
                </c:pt>
                <c:pt idx="49">
                  <c:v>2.0640000000000001</c:v>
                </c:pt>
                <c:pt idx="50">
                  <c:v>1.948</c:v>
                </c:pt>
                <c:pt idx="51">
                  <c:v>2.0739999999999998</c:v>
                </c:pt>
                <c:pt idx="52">
                  <c:v>2.0590000000000002</c:v>
                </c:pt>
                <c:pt idx="53">
                  <c:v>2.0510000000000002</c:v>
                </c:pt>
                <c:pt idx="54">
                  <c:v>2.0750000000000002</c:v>
                </c:pt>
                <c:pt idx="55">
                  <c:v>2.113</c:v>
                </c:pt>
                <c:pt idx="56">
                  <c:v>2.0510000000000002</c:v>
                </c:pt>
                <c:pt idx="57">
                  <c:v>2.1110000000000002</c:v>
                </c:pt>
                <c:pt idx="58">
                  <c:v>2.0579999999999998</c:v>
                </c:pt>
                <c:pt idx="59">
                  <c:v>1.992</c:v>
                </c:pt>
                <c:pt idx="60">
                  <c:v>1.9490000000000001</c:v>
                </c:pt>
                <c:pt idx="61">
                  <c:v>1.9430000000000001</c:v>
                </c:pt>
                <c:pt idx="62">
                  <c:v>1.956</c:v>
                </c:pt>
                <c:pt idx="63">
                  <c:v>1.9690000000000001</c:v>
                </c:pt>
                <c:pt idx="64">
                  <c:v>2.0089999999999999</c:v>
                </c:pt>
                <c:pt idx="65">
                  <c:v>2.0169999999999999</c:v>
                </c:pt>
                <c:pt idx="66">
                  <c:v>2</c:v>
                </c:pt>
                <c:pt idx="67">
                  <c:v>2.02</c:v>
                </c:pt>
                <c:pt idx="68">
                  <c:v>2.0169999999999999</c:v>
                </c:pt>
                <c:pt idx="69">
                  <c:v>2.0150000000000001</c:v>
                </c:pt>
                <c:pt idx="70">
                  <c:v>2.02</c:v>
                </c:pt>
                <c:pt idx="71">
                  <c:v>1.9970000000000001</c:v>
                </c:pt>
                <c:pt idx="72">
                  <c:v>1.9590000000000001</c:v>
                </c:pt>
                <c:pt idx="73">
                  <c:v>1.946</c:v>
                </c:pt>
                <c:pt idx="74">
                  <c:v>1.9550000000000001</c:v>
                </c:pt>
                <c:pt idx="75">
                  <c:v>2.0150000000000001</c:v>
                </c:pt>
                <c:pt idx="76">
                  <c:v>2.0030000000000001</c:v>
                </c:pt>
                <c:pt idx="77">
                  <c:v>1.972</c:v>
                </c:pt>
                <c:pt idx="78">
                  <c:v>1.9710000000000001</c:v>
                </c:pt>
                <c:pt idx="79">
                  <c:v>1.972</c:v>
                </c:pt>
                <c:pt idx="80">
                  <c:v>1.9950000000000001</c:v>
                </c:pt>
                <c:pt idx="81">
                  <c:v>2</c:v>
                </c:pt>
                <c:pt idx="82">
                  <c:v>1.9950000000000001</c:v>
                </c:pt>
                <c:pt idx="83">
                  <c:v>2.036</c:v>
                </c:pt>
                <c:pt idx="84">
                  <c:v>1.976</c:v>
                </c:pt>
                <c:pt idx="85">
                  <c:v>1.9370000000000001</c:v>
                </c:pt>
                <c:pt idx="86">
                  <c:v>1.988</c:v>
                </c:pt>
                <c:pt idx="87">
                  <c:v>2</c:v>
                </c:pt>
                <c:pt idx="88">
                  <c:v>1.982</c:v>
                </c:pt>
                <c:pt idx="89">
                  <c:v>1.964</c:v>
                </c:pt>
                <c:pt idx="90">
                  <c:v>1.948</c:v>
                </c:pt>
                <c:pt idx="91">
                  <c:v>1.931</c:v>
                </c:pt>
                <c:pt idx="92">
                  <c:v>1.9139999999999999</c:v>
                </c:pt>
                <c:pt idx="93">
                  <c:v>1.925</c:v>
                </c:pt>
                <c:pt idx="94">
                  <c:v>1.9590000000000001</c:v>
                </c:pt>
                <c:pt idx="95">
                  <c:v>1.986</c:v>
                </c:pt>
                <c:pt idx="96">
                  <c:v>1.944</c:v>
                </c:pt>
                <c:pt idx="97">
                  <c:v>1.9359999999999999</c:v>
                </c:pt>
                <c:pt idx="98">
                  <c:v>1.915</c:v>
                </c:pt>
                <c:pt idx="99">
                  <c:v>1.9019999999999999</c:v>
                </c:pt>
                <c:pt idx="100">
                  <c:v>1.89</c:v>
                </c:pt>
                <c:pt idx="101">
                  <c:v>1.8979999999999999</c:v>
                </c:pt>
                <c:pt idx="102">
                  <c:v>1.89</c:v>
                </c:pt>
                <c:pt idx="103">
                  <c:v>1.9179999999999999</c:v>
                </c:pt>
                <c:pt idx="104">
                  <c:v>1.891</c:v>
                </c:pt>
                <c:pt idx="105">
                  <c:v>1.851</c:v>
                </c:pt>
                <c:pt idx="106">
                  <c:v>1.821</c:v>
                </c:pt>
                <c:pt idx="107">
                  <c:v>1.7689999999999999</c:v>
                </c:pt>
                <c:pt idx="108">
                  <c:v>1.762</c:v>
                </c:pt>
                <c:pt idx="109">
                  <c:v>1.7729999999999999</c:v>
                </c:pt>
                <c:pt idx="110">
                  <c:v>1.7849999999999999</c:v>
                </c:pt>
                <c:pt idx="111">
                  <c:v>1.8149999999999999</c:v>
                </c:pt>
                <c:pt idx="112">
                  <c:v>1.847</c:v>
                </c:pt>
                <c:pt idx="113">
                  <c:v>1.8759999999999999</c:v>
                </c:pt>
                <c:pt idx="114">
                  <c:v>1.869</c:v>
                </c:pt>
                <c:pt idx="115">
                  <c:v>1.869</c:v>
                </c:pt>
                <c:pt idx="116">
                  <c:v>2.0150000000000001</c:v>
                </c:pt>
                <c:pt idx="117">
                  <c:v>2.0550000000000002</c:v>
                </c:pt>
                <c:pt idx="118">
                  <c:v>2.1019999999999999</c:v>
                </c:pt>
                <c:pt idx="119">
                  <c:v>2.117</c:v>
                </c:pt>
                <c:pt idx="120">
                  <c:v>2.0950000000000002</c:v>
                </c:pt>
                <c:pt idx="121">
                  <c:v>2.0939999999999999</c:v>
                </c:pt>
                <c:pt idx="122">
                  <c:v>2.1360000000000001</c:v>
                </c:pt>
                <c:pt idx="123">
                  <c:v>2.1339999999999999</c:v>
                </c:pt>
                <c:pt idx="124">
                  <c:v>2.1429999999999998</c:v>
                </c:pt>
                <c:pt idx="125">
                  <c:v>2.1850000000000001</c:v>
                </c:pt>
                <c:pt idx="126">
                  <c:v>2.2509999999999999</c:v>
                </c:pt>
                <c:pt idx="127">
                  <c:v>2.3210000000000002</c:v>
                </c:pt>
                <c:pt idx="128">
                  <c:v>2.319</c:v>
                </c:pt>
                <c:pt idx="129">
                  <c:v>2.3199999999999998</c:v>
                </c:pt>
                <c:pt idx="130">
                  <c:v>2.363</c:v>
                </c:pt>
                <c:pt idx="131">
                  <c:v>2.3170000000000002</c:v>
                </c:pt>
                <c:pt idx="132">
                  <c:v>2.3340000000000001</c:v>
                </c:pt>
                <c:pt idx="133">
                  <c:v>2.351</c:v>
                </c:pt>
                <c:pt idx="134">
                  <c:v>2.35</c:v>
                </c:pt>
                <c:pt idx="135">
                  <c:v>2.39</c:v>
                </c:pt>
                <c:pt idx="136">
                  <c:v>2.3849999999999998</c:v>
                </c:pt>
                <c:pt idx="137">
                  <c:v>2.419</c:v>
                </c:pt>
                <c:pt idx="138">
                  <c:v>2.3849999999999998</c:v>
                </c:pt>
                <c:pt idx="139">
                  <c:v>2.371</c:v>
                </c:pt>
                <c:pt idx="140">
                  <c:v>2.3940000000000001</c:v>
                </c:pt>
                <c:pt idx="141">
                  <c:v>2.3490000000000002</c:v>
                </c:pt>
                <c:pt idx="142">
                  <c:v>2.3530000000000002</c:v>
                </c:pt>
                <c:pt idx="143">
                  <c:v>2.3239999999999998</c:v>
                </c:pt>
                <c:pt idx="144">
                  <c:v>2.2290000000000001</c:v>
                </c:pt>
                <c:pt idx="145">
                  <c:v>2.2999999999999998</c:v>
                </c:pt>
                <c:pt idx="146">
                  <c:v>2.2480000000000002</c:v>
                </c:pt>
                <c:pt idx="147">
                  <c:v>2.109</c:v>
                </c:pt>
                <c:pt idx="148">
                  <c:v>1.8480000000000001</c:v>
                </c:pt>
                <c:pt idx="149">
                  <c:v>1.9550000000000001</c:v>
                </c:pt>
                <c:pt idx="150">
                  <c:v>1.98</c:v>
                </c:pt>
                <c:pt idx="151">
                  <c:v>1.984</c:v>
                </c:pt>
                <c:pt idx="152">
                  <c:v>1.996</c:v>
                </c:pt>
                <c:pt idx="153">
                  <c:v>1.9710000000000001</c:v>
                </c:pt>
                <c:pt idx="154">
                  <c:v>2.04</c:v>
                </c:pt>
                <c:pt idx="155">
                  <c:v>1.992</c:v>
                </c:pt>
                <c:pt idx="156">
                  <c:v>1.9650000000000001</c:v>
                </c:pt>
                <c:pt idx="157">
                  <c:v>1.835</c:v>
                </c:pt>
                <c:pt idx="158">
                  <c:v>1.9650000000000001</c:v>
                </c:pt>
                <c:pt idx="159">
                  <c:v>1.9770000000000001</c:v>
                </c:pt>
                <c:pt idx="160">
                  <c:v>1.863</c:v>
                </c:pt>
                <c:pt idx="161">
                  <c:v>2.0019999999999998</c:v>
                </c:pt>
                <c:pt idx="162">
                  <c:v>1.835</c:v>
                </c:pt>
                <c:pt idx="163">
                  <c:v>2.0049999999999999</c:v>
                </c:pt>
                <c:pt idx="164">
                  <c:v>2.0510000000000002</c:v>
                </c:pt>
                <c:pt idx="165">
                  <c:v>2.157</c:v>
                </c:pt>
                <c:pt idx="166">
                  <c:v>2.1859999999999999</c:v>
                </c:pt>
                <c:pt idx="167">
                  <c:v>2.1970000000000001</c:v>
                </c:pt>
                <c:pt idx="168">
                  <c:v>2.1240000000000001</c:v>
                </c:pt>
                <c:pt idx="169">
                  <c:v>2.1520000000000001</c:v>
                </c:pt>
                <c:pt idx="170">
                  <c:v>2.2370000000000001</c:v>
                </c:pt>
                <c:pt idx="171">
                  <c:v>2.266</c:v>
                </c:pt>
                <c:pt idx="172">
                  <c:v>2.327</c:v>
                </c:pt>
                <c:pt idx="173">
                  <c:v>2.2949999999999999</c:v>
                </c:pt>
                <c:pt idx="174">
                  <c:v>2.3690000000000002</c:v>
                </c:pt>
                <c:pt idx="175">
                  <c:v>2.3639999999999999</c:v>
                </c:pt>
                <c:pt idx="176">
                  <c:v>2.335</c:v>
                </c:pt>
                <c:pt idx="177">
                  <c:v>2.4289999999999998</c:v>
                </c:pt>
                <c:pt idx="178">
                  <c:v>2.4630000000000001</c:v>
                </c:pt>
                <c:pt idx="179">
                  <c:v>2.5609999999999999</c:v>
                </c:pt>
                <c:pt idx="180">
                  <c:v>2.61</c:v>
                </c:pt>
                <c:pt idx="181">
                  <c:v>2.5920000000000001</c:v>
                </c:pt>
                <c:pt idx="182">
                  <c:v>2.645</c:v>
                </c:pt>
                <c:pt idx="183">
                  <c:v>2.6190000000000002</c:v>
                </c:pt>
                <c:pt idx="184">
                  <c:v>2.59</c:v>
                </c:pt>
                <c:pt idx="185">
                  <c:v>2.5680000000000001</c:v>
                </c:pt>
                <c:pt idx="186">
                  <c:v>2.6230000000000002</c:v>
                </c:pt>
                <c:pt idx="187">
                  <c:v>2.6269999999999998</c:v>
                </c:pt>
                <c:pt idx="188">
                  <c:v>2.6160000000000001</c:v>
                </c:pt>
                <c:pt idx="189">
                  <c:v>2.6509999999999998</c:v>
                </c:pt>
                <c:pt idx="190">
                  <c:v>2.746</c:v>
                </c:pt>
                <c:pt idx="191">
                  <c:v>2.7570000000000001</c:v>
                </c:pt>
                <c:pt idx="192">
                  <c:v>2.758</c:v>
                </c:pt>
                <c:pt idx="193">
                  <c:v>2.8109999999999999</c:v>
                </c:pt>
                <c:pt idx="194">
                  <c:v>2.7290000000000001</c:v>
                </c:pt>
                <c:pt idx="195">
                  <c:v>2.637</c:v>
                </c:pt>
                <c:pt idx="196">
                  <c:v>2.778</c:v>
                </c:pt>
                <c:pt idx="197">
                  <c:v>2.6230000000000002</c:v>
                </c:pt>
                <c:pt idx="198">
                  <c:v>2.74</c:v>
                </c:pt>
                <c:pt idx="199">
                  <c:v>2.7429999999999999</c:v>
                </c:pt>
                <c:pt idx="200">
                  <c:v>2.7280000000000002</c:v>
                </c:pt>
                <c:pt idx="201">
                  <c:v>2.8029999999999999</c:v>
                </c:pt>
                <c:pt idx="202">
                  <c:v>2.8740000000000001</c:v>
                </c:pt>
                <c:pt idx="203">
                  <c:v>3.0470000000000002</c:v>
                </c:pt>
                <c:pt idx="204">
                  <c:v>3.1070000000000002</c:v>
                </c:pt>
                <c:pt idx="205">
                  <c:v>3.1459999999999999</c:v>
                </c:pt>
                <c:pt idx="206">
                  <c:v>3.1280000000000001</c:v>
                </c:pt>
                <c:pt idx="207">
                  <c:v>3.1779999999999999</c:v>
                </c:pt>
                <c:pt idx="208">
                  <c:v>3.14</c:v>
                </c:pt>
                <c:pt idx="209">
                  <c:v>3.1659999999999999</c:v>
                </c:pt>
                <c:pt idx="210">
                  <c:v>3.202</c:v>
                </c:pt>
                <c:pt idx="211">
                  <c:v>3.2069999999999999</c:v>
                </c:pt>
                <c:pt idx="212">
                  <c:v>3.21</c:v>
                </c:pt>
                <c:pt idx="213">
                  <c:v>3.2930000000000001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96-47AA-BD54-ADA52586CBFA}"/>
            </c:ext>
          </c:extLst>
        </c:ser>
        <c:ser>
          <c:idx val="10"/>
          <c:order val="1"/>
          <c:tx>
            <c:strRef>
              <c:f>'43'!$L$28</c:f>
              <c:strCache>
                <c:ptCount val="1"/>
                <c:pt idx="0">
                  <c:v>Woodford</c:v>
                </c:pt>
              </c:strCache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'43'!$L$29:$L$256</c:f>
              <c:numCache>
                <c:formatCode>0.00</c:formatCode>
                <c:ptCount val="228"/>
                <c:pt idx="0">
                  <c:v>0.34799999999999998</c:v>
                </c:pt>
                <c:pt idx="1">
                  <c:v>0.36699999999999999</c:v>
                </c:pt>
                <c:pt idx="2">
                  <c:v>0.39800000000000002</c:v>
                </c:pt>
                <c:pt idx="3">
                  <c:v>0.439</c:v>
                </c:pt>
                <c:pt idx="4">
                  <c:v>0.48199999999999998</c:v>
                </c:pt>
                <c:pt idx="5">
                  <c:v>0.51900000000000002</c:v>
                </c:pt>
                <c:pt idx="6">
                  <c:v>0.56399999999999995</c:v>
                </c:pt>
                <c:pt idx="7">
                  <c:v>0.58599999999999997</c:v>
                </c:pt>
                <c:pt idx="8">
                  <c:v>0.61899999999999999</c:v>
                </c:pt>
                <c:pt idx="9">
                  <c:v>0.63700000000000001</c:v>
                </c:pt>
                <c:pt idx="10">
                  <c:v>0.68300000000000005</c:v>
                </c:pt>
                <c:pt idx="11">
                  <c:v>0.73399999999999999</c:v>
                </c:pt>
                <c:pt idx="12">
                  <c:v>0.77200000000000002</c:v>
                </c:pt>
                <c:pt idx="13">
                  <c:v>0.80700000000000005</c:v>
                </c:pt>
                <c:pt idx="14">
                  <c:v>0.83199999999999996</c:v>
                </c:pt>
                <c:pt idx="15">
                  <c:v>0.83799999999999997</c:v>
                </c:pt>
                <c:pt idx="16">
                  <c:v>0.83699999999999997</c:v>
                </c:pt>
                <c:pt idx="17">
                  <c:v>0.85099999999999998</c:v>
                </c:pt>
                <c:pt idx="18">
                  <c:v>0.871</c:v>
                </c:pt>
                <c:pt idx="19">
                  <c:v>0.84</c:v>
                </c:pt>
                <c:pt idx="20">
                  <c:v>0.83399999999999996</c:v>
                </c:pt>
                <c:pt idx="21">
                  <c:v>0.879</c:v>
                </c:pt>
                <c:pt idx="22">
                  <c:v>0.90900000000000003</c:v>
                </c:pt>
                <c:pt idx="23">
                  <c:v>0.93300000000000005</c:v>
                </c:pt>
                <c:pt idx="24">
                  <c:v>0.96499999999999997</c:v>
                </c:pt>
                <c:pt idx="25">
                  <c:v>1.008</c:v>
                </c:pt>
                <c:pt idx="26">
                  <c:v>1.0209999999999999</c:v>
                </c:pt>
                <c:pt idx="27">
                  <c:v>1.018</c:v>
                </c:pt>
                <c:pt idx="28">
                  <c:v>1.133</c:v>
                </c:pt>
                <c:pt idx="29">
                  <c:v>1.0900000000000001</c:v>
                </c:pt>
                <c:pt idx="30">
                  <c:v>1.0980000000000001</c:v>
                </c:pt>
                <c:pt idx="31">
                  <c:v>1.0589999999999999</c:v>
                </c:pt>
                <c:pt idx="32">
                  <c:v>1.089</c:v>
                </c:pt>
                <c:pt idx="33">
                  <c:v>1.097</c:v>
                </c:pt>
                <c:pt idx="34">
                  <c:v>1.139</c:v>
                </c:pt>
                <c:pt idx="35">
                  <c:v>1.1910000000000001</c:v>
                </c:pt>
                <c:pt idx="36">
                  <c:v>1.226</c:v>
                </c:pt>
                <c:pt idx="37">
                  <c:v>1.1619999999999999</c:v>
                </c:pt>
                <c:pt idx="38">
                  <c:v>1.143</c:v>
                </c:pt>
                <c:pt idx="39">
                  <c:v>1.222</c:v>
                </c:pt>
                <c:pt idx="40">
                  <c:v>1.165</c:v>
                </c:pt>
                <c:pt idx="41">
                  <c:v>1.135</c:v>
                </c:pt>
                <c:pt idx="42">
                  <c:v>1.137</c:v>
                </c:pt>
                <c:pt idx="43">
                  <c:v>1.1850000000000001</c:v>
                </c:pt>
                <c:pt idx="44">
                  <c:v>1.179</c:v>
                </c:pt>
                <c:pt idx="45">
                  <c:v>1.157</c:v>
                </c:pt>
                <c:pt idx="46">
                  <c:v>1.212</c:v>
                </c:pt>
                <c:pt idx="47">
                  <c:v>1.226</c:v>
                </c:pt>
                <c:pt idx="48">
                  <c:v>1.3320000000000001</c:v>
                </c:pt>
                <c:pt idx="49">
                  <c:v>1.292</c:v>
                </c:pt>
                <c:pt idx="50">
                  <c:v>1.367</c:v>
                </c:pt>
                <c:pt idx="51">
                  <c:v>1.341</c:v>
                </c:pt>
                <c:pt idx="52">
                  <c:v>1.4219999999999999</c:v>
                </c:pt>
                <c:pt idx="53">
                  <c:v>1.3779999999999999</c:v>
                </c:pt>
                <c:pt idx="54">
                  <c:v>1.3140000000000001</c:v>
                </c:pt>
                <c:pt idx="55">
                  <c:v>1.4</c:v>
                </c:pt>
                <c:pt idx="56">
                  <c:v>1.5129999999999999</c:v>
                </c:pt>
                <c:pt idx="57">
                  <c:v>1.4259999999999999</c:v>
                </c:pt>
                <c:pt idx="58">
                  <c:v>1.43</c:v>
                </c:pt>
                <c:pt idx="59">
                  <c:v>1.556</c:v>
                </c:pt>
                <c:pt idx="60">
                  <c:v>1.635</c:v>
                </c:pt>
                <c:pt idx="61">
                  <c:v>1.5589999999999999</c:v>
                </c:pt>
                <c:pt idx="62">
                  <c:v>1.6160000000000001</c:v>
                </c:pt>
                <c:pt idx="63">
                  <c:v>1.698</c:v>
                </c:pt>
                <c:pt idx="64">
                  <c:v>1.694</c:v>
                </c:pt>
                <c:pt idx="65">
                  <c:v>1.6459999999999999</c:v>
                </c:pt>
                <c:pt idx="66">
                  <c:v>1.6739999999999999</c:v>
                </c:pt>
                <c:pt idx="67">
                  <c:v>1.7569999999999999</c:v>
                </c:pt>
                <c:pt idx="68">
                  <c:v>1.7050000000000001</c:v>
                </c:pt>
                <c:pt idx="69">
                  <c:v>1.718</c:v>
                </c:pt>
                <c:pt idx="70">
                  <c:v>1.6839999999999999</c:v>
                </c:pt>
                <c:pt idx="71">
                  <c:v>1.7050000000000001</c:v>
                </c:pt>
                <c:pt idx="72">
                  <c:v>1.5880000000000001</c:v>
                </c:pt>
                <c:pt idx="73">
                  <c:v>1.619</c:v>
                </c:pt>
                <c:pt idx="74">
                  <c:v>1.7669999999999999</c:v>
                </c:pt>
                <c:pt idx="75">
                  <c:v>1.9239999999999999</c:v>
                </c:pt>
                <c:pt idx="76">
                  <c:v>1.9119999999999999</c:v>
                </c:pt>
                <c:pt idx="77">
                  <c:v>1.9370000000000001</c:v>
                </c:pt>
                <c:pt idx="78">
                  <c:v>1.9239999999999999</c:v>
                </c:pt>
                <c:pt idx="79">
                  <c:v>1.962</c:v>
                </c:pt>
                <c:pt idx="80">
                  <c:v>1.9670000000000001</c:v>
                </c:pt>
                <c:pt idx="81">
                  <c:v>1.976</c:v>
                </c:pt>
                <c:pt idx="82">
                  <c:v>2.0459999999999998</c:v>
                </c:pt>
                <c:pt idx="83">
                  <c:v>2.0129999999999999</c:v>
                </c:pt>
                <c:pt idx="84">
                  <c:v>1.9850000000000001</c:v>
                </c:pt>
                <c:pt idx="85">
                  <c:v>1.972</c:v>
                </c:pt>
                <c:pt idx="86">
                  <c:v>2.0459999999999998</c:v>
                </c:pt>
                <c:pt idx="87">
                  <c:v>2.117</c:v>
                </c:pt>
                <c:pt idx="88">
                  <c:v>2.0339999999999998</c:v>
                </c:pt>
                <c:pt idx="89">
                  <c:v>2.0539999999999998</c:v>
                </c:pt>
                <c:pt idx="90">
                  <c:v>2.161</c:v>
                </c:pt>
                <c:pt idx="91">
                  <c:v>2.153</c:v>
                </c:pt>
                <c:pt idx="92">
                  <c:v>2.169</c:v>
                </c:pt>
                <c:pt idx="93">
                  <c:v>2.2530000000000001</c:v>
                </c:pt>
                <c:pt idx="94">
                  <c:v>2.266</c:v>
                </c:pt>
                <c:pt idx="95">
                  <c:v>2.3639999999999999</c:v>
                </c:pt>
                <c:pt idx="96">
                  <c:v>2.4329999999999998</c:v>
                </c:pt>
                <c:pt idx="97">
                  <c:v>2.2200000000000002</c:v>
                </c:pt>
                <c:pt idx="98">
                  <c:v>2.1930000000000001</c:v>
                </c:pt>
                <c:pt idx="99">
                  <c:v>2.4180000000000001</c:v>
                </c:pt>
                <c:pt idx="100">
                  <c:v>2.5019999999999998</c:v>
                </c:pt>
                <c:pt idx="101">
                  <c:v>2.4470000000000001</c:v>
                </c:pt>
                <c:pt idx="102">
                  <c:v>2.496</c:v>
                </c:pt>
                <c:pt idx="103">
                  <c:v>2.484</c:v>
                </c:pt>
                <c:pt idx="104">
                  <c:v>2.44</c:v>
                </c:pt>
                <c:pt idx="105">
                  <c:v>2.4140000000000001</c:v>
                </c:pt>
                <c:pt idx="106">
                  <c:v>2.4140000000000001</c:v>
                </c:pt>
                <c:pt idx="107">
                  <c:v>2.3929999999999998</c:v>
                </c:pt>
                <c:pt idx="108">
                  <c:v>2.3639999999999999</c:v>
                </c:pt>
                <c:pt idx="109">
                  <c:v>2.4590000000000001</c:v>
                </c:pt>
                <c:pt idx="110">
                  <c:v>2.476</c:v>
                </c:pt>
                <c:pt idx="111">
                  <c:v>2.472</c:v>
                </c:pt>
                <c:pt idx="112">
                  <c:v>2.4790000000000001</c:v>
                </c:pt>
                <c:pt idx="113">
                  <c:v>2.4849999999999999</c:v>
                </c:pt>
                <c:pt idx="114">
                  <c:v>2.4769999999999999</c:v>
                </c:pt>
                <c:pt idx="115">
                  <c:v>2.4620000000000002</c:v>
                </c:pt>
                <c:pt idx="116">
                  <c:v>2.4249999999999998</c:v>
                </c:pt>
                <c:pt idx="117">
                  <c:v>2.6669999999999998</c:v>
                </c:pt>
                <c:pt idx="118">
                  <c:v>2.6840000000000002</c:v>
                </c:pt>
                <c:pt idx="119">
                  <c:v>2.6339999999999999</c:v>
                </c:pt>
                <c:pt idx="120">
                  <c:v>2.5680000000000001</c:v>
                </c:pt>
                <c:pt idx="121">
                  <c:v>2.6030000000000002</c:v>
                </c:pt>
                <c:pt idx="122">
                  <c:v>2.6080000000000001</c:v>
                </c:pt>
                <c:pt idx="123">
                  <c:v>2.673</c:v>
                </c:pt>
                <c:pt idx="124">
                  <c:v>2.661</c:v>
                </c:pt>
                <c:pt idx="125">
                  <c:v>2.6949999999999998</c:v>
                </c:pt>
                <c:pt idx="126">
                  <c:v>2.6989999999999998</c:v>
                </c:pt>
                <c:pt idx="127">
                  <c:v>2.6949999999999998</c:v>
                </c:pt>
                <c:pt idx="128">
                  <c:v>2.7679999999999998</c:v>
                </c:pt>
                <c:pt idx="129">
                  <c:v>2.8010000000000002</c:v>
                </c:pt>
                <c:pt idx="130">
                  <c:v>2.8439999999999999</c:v>
                </c:pt>
                <c:pt idx="131">
                  <c:v>2.899</c:v>
                </c:pt>
                <c:pt idx="132">
                  <c:v>2.8380000000000001</c:v>
                </c:pt>
                <c:pt idx="133">
                  <c:v>2.8530000000000002</c:v>
                </c:pt>
                <c:pt idx="134">
                  <c:v>2.8250000000000002</c:v>
                </c:pt>
                <c:pt idx="135">
                  <c:v>2.871</c:v>
                </c:pt>
                <c:pt idx="136">
                  <c:v>2.919</c:v>
                </c:pt>
                <c:pt idx="137">
                  <c:v>2.8879999999999999</c:v>
                </c:pt>
                <c:pt idx="138">
                  <c:v>2.843</c:v>
                </c:pt>
                <c:pt idx="139">
                  <c:v>2.7719999999999998</c:v>
                </c:pt>
                <c:pt idx="140">
                  <c:v>2.9060000000000001</c:v>
                </c:pt>
                <c:pt idx="141">
                  <c:v>2.915</c:v>
                </c:pt>
                <c:pt idx="142">
                  <c:v>2.9079999999999999</c:v>
                </c:pt>
                <c:pt idx="143">
                  <c:v>2.8849999999999998</c:v>
                </c:pt>
                <c:pt idx="144">
                  <c:v>2.8079999999999998</c:v>
                </c:pt>
                <c:pt idx="145">
                  <c:v>2.7210000000000001</c:v>
                </c:pt>
                <c:pt idx="146">
                  <c:v>2.6619999999999999</c:v>
                </c:pt>
                <c:pt idx="147">
                  <c:v>2.573</c:v>
                </c:pt>
                <c:pt idx="148">
                  <c:v>2.3330000000000002</c:v>
                </c:pt>
                <c:pt idx="149">
                  <c:v>2.4750000000000001</c:v>
                </c:pt>
                <c:pt idx="150">
                  <c:v>2.5150000000000001</c:v>
                </c:pt>
                <c:pt idx="151">
                  <c:v>2.472</c:v>
                </c:pt>
                <c:pt idx="152">
                  <c:v>2.4700000000000002</c:v>
                </c:pt>
                <c:pt idx="153">
                  <c:v>2.4340000000000002</c:v>
                </c:pt>
                <c:pt idx="154">
                  <c:v>2.5659999999999998</c:v>
                </c:pt>
                <c:pt idx="155">
                  <c:v>2.5329999999999999</c:v>
                </c:pt>
                <c:pt idx="156">
                  <c:v>2.5150000000000001</c:v>
                </c:pt>
                <c:pt idx="157">
                  <c:v>2.1070000000000002</c:v>
                </c:pt>
                <c:pt idx="158">
                  <c:v>2.6379999999999999</c:v>
                </c:pt>
                <c:pt idx="159">
                  <c:v>2.6909999999999998</c:v>
                </c:pt>
                <c:pt idx="160">
                  <c:v>2.6309999999999998</c:v>
                </c:pt>
                <c:pt idx="161">
                  <c:v>2.6440000000000001</c:v>
                </c:pt>
                <c:pt idx="162">
                  <c:v>2.72</c:v>
                </c:pt>
                <c:pt idx="163">
                  <c:v>2.6680000000000001</c:v>
                </c:pt>
                <c:pt idx="164">
                  <c:v>2.6720000000000002</c:v>
                </c:pt>
                <c:pt idx="165">
                  <c:v>2.6659999999999999</c:v>
                </c:pt>
                <c:pt idx="166">
                  <c:v>2.69</c:v>
                </c:pt>
                <c:pt idx="167">
                  <c:v>2.6030000000000002</c:v>
                </c:pt>
                <c:pt idx="168">
                  <c:v>2.56</c:v>
                </c:pt>
                <c:pt idx="169">
                  <c:v>2.5299999999999998</c:v>
                </c:pt>
                <c:pt idx="170">
                  <c:v>2.621</c:v>
                </c:pt>
                <c:pt idx="171">
                  <c:v>2.8149999999999999</c:v>
                </c:pt>
                <c:pt idx="172">
                  <c:v>2.8570000000000002</c:v>
                </c:pt>
                <c:pt idx="173">
                  <c:v>2.8769999999999998</c:v>
                </c:pt>
                <c:pt idx="174">
                  <c:v>2.85</c:v>
                </c:pt>
                <c:pt idx="175">
                  <c:v>2.8929999999999998</c:v>
                </c:pt>
                <c:pt idx="176">
                  <c:v>3.0209999999999999</c:v>
                </c:pt>
                <c:pt idx="177">
                  <c:v>2.8380000000000001</c:v>
                </c:pt>
                <c:pt idx="178">
                  <c:v>2.9769999999999999</c:v>
                </c:pt>
                <c:pt idx="179">
                  <c:v>2.8860000000000001</c:v>
                </c:pt>
                <c:pt idx="180">
                  <c:v>3.1269999999999998</c:v>
                </c:pt>
                <c:pt idx="181">
                  <c:v>2.8159999999999998</c:v>
                </c:pt>
                <c:pt idx="182">
                  <c:v>2.782</c:v>
                </c:pt>
                <c:pt idx="183">
                  <c:v>2.7559999999999998</c:v>
                </c:pt>
                <c:pt idx="184">
                  <c:v>2.746</c:v>
                </c:pt>
                <c:pt idx="185">
                  <c:v>2.7410000000000001</c:v>
                </c:pt>
                <c:pt idx="186">
                  <c:v>2.74</c:v>
                </c:pt>
                <c:pt idx="187">
                  <c:v>2.673</c:v>
                </c:pt>
                <c:pt idx="188">
                  <c:v>2.6640000000000001</c:v>
                </c:pt>
                <c:pt idx="189">
                  <c:v>2.6640000000000001</c:v>
                </c:pt>
                <c:pt idx="190">
                  <c:v>2.6339999999999999</c:v>
                </c:pt>
                <c:pt idx="191">
                  <c:v>2.669</c:v>
                </c:pt>
                <c:pt idx="192">
                  <c:v>2.4470000000000001</c:v>
                </c:pt>
                <c:pt idx="193">
                  <c:v>2.5739999999999998</c:v>
                </c:pt>
                <c:pt idx="194">
                  <c:v>2.5139999999999998</c:v>
                </c:pt>
                <c:pt idx="195">
                  <c:v>2.54</c:v>
                </c:pt>
                <c:pt idx="196">
                  <c:v>2.6309999999999998</c:v>
                </c:pt>
                <c:pt idx="197">
                  <c:v>2.4849999999999999</c:v>
                </c:pt>
                <c:pt idx="198">
                  <c:v>2.5990000000000002</c:v>
                </c:pt>
                <c:pt idx="199">
                  <c:v>2.5019999999999998</c:v>
                </c:pt>
                <c:pt idx="200">
                  <c:v>2.5209999999999999</c:v>
                </c:pt>
                <c:pt idx="201">
                  <c:v>2.54</c:v>
                </c:pt>
                <c:pt idx="202">
                  <c:v>2.484</c:v>
                </c:pt>
                <c:pt idx="203">
                  <c:v>2.3290000000000002</c:v>
                </c:pt>
                <c:pt idx="204">
                  <c:v>2.403</c:v>
                </c:pt>
                <c:pt idx="205">
                  <c:v>2.476</c:v>
                </c:pt>
                <c:pt idx="206">
                  <c:v>2.556</c:v>
                </c:pt>
                <c:pt idx="207">
                  <c:v>2.5830000000000002</c:v>
                </c:pt>
                <c:pt idx="208">
                  <c:v>2.6269999999999998</c:v>
                </c:pt>
                <c:pt idx="209">
                  <c:v>2.5609999999999999</c:v>
                </c:pt>
                <c:pt idx="210">
                  <c:v>2.625</c:v>
                </c:pt>
                <c:pt idx="211">
                  <c:v>2.552</c:v>
                </c:pt>
                <c:pt idx="212">
                  <c:v>2.5630000000000002</c:v>
                </c:pt>
                <c:pt idx="213">
                  <c:v>2.577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96-47AA-BD54-ADA52586CBFA}"/>
            </c:ext>
          </c:extLst>
        </c:ser>
        <c:ser>
          <c:idx val="8"/>
          <c:order val="2"/>
          <c:tx>
            <c:strRef>
              <c:f>'43'!$J$28</c:f>
              <c:strCache>
                <c:ptCount val="1"/>
                <c:pt idx="0">
                  <c:v>Mississippian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'43'!$J$29:$J$256</c:f>
              <c:numCache>
                <c:formatCode>0.00</c:formatCode>
                <c:ptCount val="228"/>
                <c:pt idx="0">
                  <c:v>0.72899999999999998</c:v>
                </c:pt>
                <c:pt idx="1">
                  <c:v>0.751</c:v>
                </c:pt>
                <c:pt idx="2">
                  <c:v>0.73399999999999999</c:v>
                </c:pt>
                <c:pt idx="3">
                  <c:v>0.75</c:v>
                </c:pt>
                <c:pt idx="4">
                  <c:v>0.748</c:v>
                </c:pt>
                <c:pt idx="5">
                  <c:v>0.74199999999999999</c:v>
                </c:pt>
                <c:pt idx="6">
                  <c:v>0.72699999999999998</c:v>
                </c:pt>
                <c:pt idx="7">
                  <c:v>0.71899999999999997</c:v>
                </c:pt>
                <c:pt idx="8">
                  <c:v>0.71499999999999997</c:v>
                </c:pt>
                <c:pt idx="9">
                  <c:v>0.67800000000000005</c:v>
                </c:pt>
                <c:pt idx="10">
                  <c:v>0.69799999999999995</c:v>
                </c:pt>
                <c:pt idx="11">
                  <c:v>0.746</c:v>
                </c:pt>
                <c:pt idx="12">
                  <c:v>0.74</c:v>
                </c:pt>
                <c:pt idx="13">
                  <c:v>0.745</c:v>
                </c:pt>
                <c:pt idx="14">
                  <c:v>0.70099999999999996</c:v>
                </c:pt>
                <c:pt idx="15">
                  <c:v>0.69499999999999995</c:v>
                </c:pt>
                <c:pt idx="16">
                  <c:v>0.71099999999999997</c:v>
                </c:pt>
                <c:pt idx="17">
                  <c:v>0.71899999999999997</c:v>
                </c:pt>
                <c:pt idx="18">
                  <c:v>0.71</c:v>
                </c:pt>
                <c:pt idx="19">
                  <c:v>0.70499999999999996</c:v>
                </c:pt>
                <c:pt idx="20">
                  <c:v>0.66</c:v>
                </c:pt>
                <c:pt idx="21">
                  <c:v>0.67300000000000004</c:v>
                </c:pt>
                <c:pt idx="22">
                  <c:v>0.67700000000000005</c:v>
                </c:pt>
                <c:pt idx="23">
                  <c:v>0.64600000000000002</c:v>
                </c:pt>
                <c:pt idx="24">
                  <c:v>0.63200000000000001</c:v>
                </c:pt>
                <c:pt idx="25">
                  <c:v>0.63400000000000001</c:v>
                </c:pt>
                <c:pt idx="26">
                  <c:v>0.61299999999999999</c:v>
                </c:pt>
                <c:pt idx="27">
                  <c:v>0.624</c:v>
                </c:pt>
                <c:pt idx="28">
                  <c:v>0.621</c:v>
                </c:pt>
                <c:pt idx="29">
                  <c:v>0.624</c:v>
                </c:pt>
                <c:pt idx="30">
                  <c:v>0.63100000000000001</c:v>
                </c:pt>
                <c:pt idx="31">
                  <c:v>0.61799999999999999</c:v>
                </c:pt>
                <c:pt idx="32">
                  <c:v>0.64200000000000002</c:v>
                </c:pt>
                <c:pt idx="33">
                  <c:v>0.63500000000000001</c:v>
                </c:pt>
                <c:pt idx="34">
                  <c:v>0.67500000000000004</c:v>
                </c:pt>
                <c:pt idx="35">
                  <c:v>0.624</c:v>
                </c:pt>
                <c:pt idx="36">
                  <c:v>0.59299999999999997</c:v>
                </c:pt>
                <c:pt idx="37">
                  <c:v>0.58099999999999996</c:v>
                </c:pt>
                <c:pt idx="38">
                  <c:v>0.625</c:v>
                </c:pt>
                <c:pt idx="39">
                  <c:v>0.63300000000000001</c:v>
                </c:pt>
                <c:pt idx="40">
                  <c:v>0.64800000000000002</c:v>
                </c:pt>
                <c:pt idx="41">
                  <c:v>0.61799999999999999</c:v>
                </c:pt>
                <c:pt idx="42">
                  <c:v>0.63900000000000001</c:v>
                </c:pt>
                <c:pt idx="43">
                  <c:v>0.625</c:v>
                </c:pt>
                <c:pt idx="44">
                  <c:v>0.63100000000000001</c:v>
                </c:pt>
                <c:pt idx="45">
                  <c:v>0.66500000000000004</c:v>
                </c:pt>
                <c:pt idx="46">
                  <c:v>0.66300000000000003</c:v>
                </c:pt>
                <c:pt idx="47">
                  <c:v>0.67800000000000005</c:v>
                </c:pt>
                <c:pt idx="48">
                  <c:v>0.68799999999999994</c:v>
                </c:pt>
                <c:pt idx="49">
                  <c:v>0.67700000000000005</c:v>
                </c:pt>
                <c:pt idx="50">
                  <c:v>0.66600000000000004</c:v>
                </c:pt>
                <c:pt idx="51">
                  <c:v>0.71</c:v>
                </c:pt>
                <c:pt idx="52">
                  <c:v>0.72399999999999998</c:v>
                </c:pt>
                <c:pt idx="53">
                  <c:v>0.73299999999999998</c:v>
                </c:pt>
                <c:pt idx="54">
                  <c:v>0.73699999999999999</c:v>
                </c:pt>
                <c:pt idx="55">
                  <c:v>0.78800000000000003</c:v>
                </c:pt>
                <c:pt idx="56">
                  <c:v>0.78300000000000003</c:v>
                </c:pt>
                <c:pt idx="57">
                  <c:v>0.78</c:v>
                </c:pt>
                <c:pt idx="58">
                  <c:v>0.80400000000000005</c:v>
                </c:pt>
                <c:pt idx="59">
                  <c:v>0.78500000000000003</c:v>
                </c:pt>
                <c:pt idx="60">
                  <c:v>0.81799999999999995</c:v>
                </c:pt>
                <c:pt idx="61">
                  <c:v>0.78700000000000003</c:v>
                </c:pt>
                <c:pt idx="62">
                  <c:v>0.80500000000000005</c:v>
                </c:pt>
                <c:pt idx="63">
                  <c:v>0.86</c:v>
                </c:pt>
                <c:pt idx="64">
                  <c:v>0.89300000000000002</c:v>
                </c:pt>
                <c:pt idx="65">
                  <c:v>0.875</c:v>
                </c:pt>
                <c:pt idx="66">
                  <c:v>0.89500000000000002</c:v>
                </c:pt>
                <c:pt idx="67">
                  <c:v>0.91900000000000004</c:v>
                </c:pt>
                <c:pt idx="68">
                  <c:v>0.85499999999999998</c:v>
                </c:pt>
                <c:pt idx="69">
                  <c:v>0.90600000000000003</c:v>
                </c:pt>
                <c:pt idx="70">
                  <c:v>0.92800000000000005</c:v>
                </c:pt>
                <c:pt idx="71">
                  <c:v>0.86899999999999999</c:v>
                </c:pt>
                <c:pt idx="72">
                  <c:v>0.90300000000000002</c:v>
                </c:pt>
                <c:pt idx="73">
                  <c:v>0.86899999999999999</c:v>
                </c:pt>
                <c:pt idx="74">
                  <c:v>0.92200000000000004</c:v>
                </c:pt>
                <c:pt idx="75">
                  <c:v>0.97599999999999998</c:v>
                </c:pt>
                <c:pt idx="76">
                  <c:v>0.98699999999999999</c:v>
                </c:pt>
                <c:pt idx="77">
                  <c:v>0.99099999999999999</c:v>
                </c:pt>
                <c:pt idx="78">
                  <c:v>1.0169999999999999</c:v>
                </c:pt>
                <c:pt idx="79">
                  <c:v>1.06</c:v>
                </c:pt>
                <c:pt idx="80">
                  <c:v>1.093</c:v>
                </c:pt>
                <c:pt idx="81">
                  <c:v>1.133</c:v>
                </c:pt>
                <c:pt idx="82">
                  <c:v>1.151</c:v>
                </c:pt>
                <c:pt idx="83">
                  <c:v>1.1759999999999999</c:v>
                </c:pt>
                <c:pt idx="84">
                  <c:v>1.1719999999999999</c:v>
                </c:pt>
                <c:pt idx="85">
                  <c:v>1.2130000000000001</c:v>
                </c:pt>
                <c:pt idx="86">
                  <c:v>1.048</c:v>
                </c:pt>
                <c:pt idx="87">
                  <c:v>1.252</c:v>
                </c:pt>
                <c:pt idx="88">
                  <c:v>1.254</c:v>
                </c:pt>
                <c:pt idx="89">
                  <c:v>1.25</c:v>
                </c:pt>
                <c:pt idx="90">
                  <c:v>1.246</c:v>
                </c:pt>
                <c:pt idx="91">
                  <c:v>1.2649999999999999</c:v>
                </c:pt>
                <c:pt idx="92">
                  <c:v>1.262</c:v>
                </c:pt>
                <c:pt idx="93">
                  <c:v>1.2929999999999999</c:v>
                </c:pt>
                <c:pt idx="94">
                  <c:v>1.26</c:v>
                </c:pt>
                <c:pt idx="95">
                  <c:v>1.228</c:v>
                </c:pt>
                <c:pt idx="96">
                  <c:v>1.268</c:v>
                </c:pt>
                <c:pt idx="97">
                  <c:v>1.2529999999999999</c:v>
                </c:pt>
                <c:pt idx="98">
                  <c:v>1.1439999999999999</c:v>
                </c:pt>
                <c:pt idx="99">
                  <c:v>1.163</c:v>
                </c:pt>
                <c:pt idx="100">
                  <c:v>1.2809999999999999</c:v>
                </c:pt>
                <c:pt idx="101">
                  <c:v>1.3340000000000001</c:v>
                </c:pt>
                <c:pt idx="102">
                  <c:v>1.3160000000000001</c:v>
                </c:pt>
                <c:pt idx="103">
                  <c:v>1.35</c:v>
                </c:pt>
                <c:pt idx="104">
                  <c:v>1.365</c:v>
                </c:pt>
                <c:pt idx="105">
                  <c:v>1.41</c:v>
                </c:pt>
                <c:pt idx="106">
                  <c:v>1.4630000000000001</c:v>
                </c:pt>
                <c:pt idx="107">
                  <c:v>1.4650000000000001</c:v>
                </c:pt>
                <c:pt idx="108">
                  <c:v>1.45</c:v>
                </c:pt>
                <c:pt idx="109">
                  <c:v>1.6120000000000001</c:v>
                </c:pt>
                <c:pt idx="110">
                  <c:v>1.6279999999999999</c:v>
                </c:pt>
                <c:pt idx="111">
                  <c:v>1.6879999999999999</c:v>
                </c:pt>
                <c:pt idx="112">
                  <c:v>1.6759999999999999</c:v>
                </c:pt>
                <c:pt idx="113">
                  <c:v>1.7350000000000001</c:v>
                </c:pt>
                <c:pt idx="114">
                  <c:v>1.778</c:v>
                </c:pt>
                <c:pt idx="115">
                  <c:v>1.8759999999999999</c:v>
                </c:pt>
                <c:pt idx="116">
                  <c:v>1.792</c:v>
                </c:pt>
                <c:pt idx="117">
                  <c:v>1.9119999999999999</c:v>
                </c:pt>
                <c:pt idx="118">
                  <c:v>2.0550000000000002</c:v>
                </c:pt>
                <c:pt idx="119">
                  <c:v>2.1469999999999998</c:v>
                </c:pt>
                <c:pt idx="120">
                  <c:v>2.23</c:v>
                </c:pt>
                <c:pt idx="121">
                  <c:v>2.2530000000000001</c:v>
                </c:pt>
                <c:pt idx="122">
                  <c:v>2.2999999999999998</c:v>
                </c:pt>
                <c:pt idx="123">
                  <c:v>2.3530000000000002</c:v>
                </c:pt>
                <c:pt idx="124">
                  <c:v>2.3769999999999998</c:v>
                </c:pt>
                <c:pt idx="125">
                  <c:v>2.4820000000000002</c:v>
                </c:pt>
                <c:pt idx="126">
                  <c:v>2.5779999999999998</c:v>
                </c:pt>
                <c:pt idx="127">
                  <c:v>2.6419999999999999</c:v>
                </c:pt>
                <c:pt idx="128">
                  <c:v>2.6989999999999998</c:v>
                </c:pt>
                <c:pt idx="129">
                  <c:v>2.8210000000000002</c:v>
                </c:pt>
                <c:pt idx="130">
                  <c:v>2.8220000000000001</c:v>
                </c:pt>
                <c:pt idx="131">
                  <c:v>2.8479999999999999</c:v>
                </c:pt>
                <c:pt idx="132">
                  <c:v>2.7610000000000001</c:v>
                </c:pt>
                <c:pt idx="133">
                  <c:v>2.694</c:v>
                </c:pt>
                <c:pt idx="134">
                  <c:v>2.6829999999999998</c:v>
                </c:pt>
                <c:pt idx="135">
                  <c:v>2.8639999999999999</c:v>
                </c:pt>
                <c:pt idx="136">
                  <c:v>2.9089999999999998</c:v>
                </c:pt>
                <c:pt idx="137">
                  <c:v>2.9460000000000002</c:v>
                </c:pt>
                <c:pt idx="138">
                  <c:v>3.0049999999999999</c:v>
                </c:pt>
                <c:pt idx="139">
                  <c:v>2.9420000000000002</c:v>
                </c:pt>
                <c:pt idx="140">
                  <c:v>3.016</c:v>
                </c:pt>
                <c:pt idx="141">
                  <c:v>2.948</c:v>
                </c:pt>
                <c:pt idx="142">
                  <c:v>2.84</c:v>
                </c:pt>
                <c:pt idx="143">
                  <c:v>2.8210000000000002</c:v>
                </c:pt>
                <c:pt idx="144">
                  <c:v>2.79</c:v>
                </c:pt>
                <c:pt idx="145">
                  <c:v>2.673</c:v>
                </c:pt>
                <c:pt idx="146">
                  <c:v>2.5910000000000002</c:v>
                </c:pt>
                <c:pt idx="147">
                  <c:v>2.411</c:v>
                </c:pt>
                <c:pt idx="148">
                  <c:v>2.1469999999999998</c:v>
                </c:pt>
                <c:pt idx="149">
                  <c:v>2.2559999999999998</c:v>
                </c:pt>
                <c:pt idx="150">
                  <c:v>2.242</c:v>
                </c:pt>
                <c:pt idx="151">
                  <c:v>2.1659999999999999</c:v>
                </c:pt>
                <c:pt idx="152">
                  <c:v>2.2919999999999998</c:v>
                </c:pt>
                <c:pt idx="153">
                  <c:v>2.1520000000000001</c:v>
                </c:pt>
                <c:pt idx="154">
                  <c:v>2.2810000000000001</c:v>
                </c:pt>
                <c:pt idx="155">
                  <c:v>2.2050000000000001</c:v>
                </c:pt>
                <c:pt idx="156">
                  <c:v>2.1779999999999999</c:v>
                </c:pt>
                <c:pt idx="157">
                  <c:v>1.774</c:v>
                </c:pt>
                <c:pt idx="158">
                  <c:v>2.1360000000000001</c:v>
                </c:pt>
                <c:pt idx="159">
                  <c:v>2.137</c:v>
                </c:pt>
                <c:pt idx="160">
                  <c:v>2.1459999999999999</c:v>
                </c:pt>
                <c:pt idx="161">
                  <c:v>2.1110000000000002</c:v>
                </c:pt>
                <c:pt idx="162">
                  <c:v>2.1520000000000001</c:v>
                </c:pt>
                <c:pt idx="163">
                  <c:v>2.1459999999999999</c:v>
                </c:pt>
                <c:pt idx="164">
                  <c:v>2.254</c:v>
                </c:pt>
                <c:pt idx="165">
                  <c:v>2.2949999999999999</c:v>
                </c:pt>
                <c:pt idx="166">
                  <c:v>2.2669999999999999</c:v>
                </c:pt>
                <c:pt idx="167">
                  <c:v>2.2669999999999999</c:v>
                </c:pt>
                <c:pt idx="168">
                  <c:v>2.198</c:v>
                </c:pt>
                <c:pt idx="169">
                  <c:v>2.246</c:v>
                </c:pt>
                <c:pt idx="170">
                  <c:v>2.323</c:v>
                </c:pt>
                <c:pt idx="171">
                  <c:v>2.3540000000000001</c:v>
                </c:pt>
                <c:pt idx="172">
                  <c:v>2.3820000000000001</c:v>
                </c:pt>
                <c:pt idx="173">
                  <c:v>2.4449999999999998</c:v>
                </c:pt>
                <c:pt idx="174">
                  <c:v>2.4569999999999999</c:v>
                </c:pt>
                <c:pt idx="175">
                  <c:v>2.403</c:v>
                </c:pt>
                <c:pt idx="176">
                  <c:v>2.5190000000000001</c:v>
                </c:pt>
                <c:pt idx="177">
                  <c:v>2.5830000000000002</c:v>
                </c:pt>
                <c:pt idx="178">
                  <c:v>2.4780000000000002</c:v>
                </c:pt>
                <c:pt idx="179">
                  <c:v>2.4119999999999999</c:v>
                </c:pt>
                <c:pt idx="180">
                  <c:v>2.4950000000000001</c:v>
                </c:pt>
                <c:pt idx="181">
                  <c:v>2.4820000000000002</c:v>
                </c:pt>
                <c:pt idx="182">
                  <c:v>2.484</c:v>
                </c:pt>
                <c:pt idx="183">
                  <c:v>2.5059999999999998</c:v>
                </c:pt>
                <c:pt idx="184">
                  <c:v>2.548</c:v>
                </c:pt>
                <c:pt idx="185">
                  <c:v>2.4159999999999999</c:v>
                </c:pt>
                <c:pt idx="186">
                  <c:v>2.4220000000000002</c:v>
                </c:pt>
                <c:pt idx="187">
                  <c:v>2.3570000000000002</c:v>
                </c:pt>
                <c:pt idx="188">
                  <c:v>2.508</c:v>
                </c:pt>
                <c:pt idx="189">
                  <c:v>2.419</c:v>
                </c:pt>
                <c:pt idx="190">
                  <c:v>2.3860000000000001</c:v>
                </c:pt>
                <c:pt idx="191">
                  <c:v>2.4590000000000001</c:v>
                </c:pt>
                <c:pt idx="192">
                  <c:v>2.3170000000000002</c:v>
                </c:pt>
                <c:pt idx="193">
                  <c:v>2.4140000000000001</c:v>
                </c:pt>
                <c:pt idx="194">
                  <c:v>2.298</c:v>
                </c:pt>
                <c:pt idx="195">
                  <c:v>2.3069999999999999</c:v>
                </c:pt>
                <c:pt idx="196">
                  <c:v>2.3050000000000002</c:v>
                </c:pt>
                <c:pt idx="197">
                  <c:v>2.2480000000000002</c:v>
                </c:pt>
                <c:pt idx="198">
                  <c:v>2.234</c:v>
                </c:pt>
                <c:pt idx="199">
                  <c:v>2.1960000000000002</c:v>
                </c:pt>
                <c:pt idx="200">
                  <c:v>2.1709999999999998</c:v>
                </c:pt>
                <c:pt idx="201">
                  <c:v>2.1850000000000001</c:v>
                </c:pt>
                <c:pt idx="202">
                  <c:v>2.1640000000000001</c:v>
                </c:pt>
                <c:pt idx="203">
                  <c:v>2.1349999999999998</c:v>
                </c:pt>
                <c:pt idx="204">
                  <c:v>2.0369999999999999</c:v>
                </c:pt>
                <c:pt idx="205">
                  <c:v>2.0569999999999999</c:v>
                </c:pt>
                <c:pt idx="206">
                  <c:v>2.161</c:v>
                </c:pt>
                <c:pt idx="207">
                  <c:v>2.2290000000000001</c:v>
                </c:pt>
                <c:pt idx="208">
                  <c:v>2.214</c:v>
                </c:pt>
                <c:pt idx="209">
                  <c:v>2.2469999999999999</c:v>
                </c:pt>
                <c:pt idx="210">
                  <c:v>2.2280000000000002</c:v>
                </c:pt>
                <c:pt idx="211">
                  <c:v>2.2250000000000001</c:v>
                </c:pt>
                <c:pt idx="212">
                  <c:v>2.3130000000000002</c:v>
                </c:pt>
                <c:pt idx="213">
                  <c:v>2.347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96-47AA-BD54-ADA52586CBFA}"/>
            </c:ext>
          </c:extLst>
        </c:ser>
        <c:ser>
          <c:idx val="7"/>
          <c:order val="3"/>
          <c:tx>
            <c:strRef>
              <c:f>'43'!$I$28</c:f>
              <c:strCache>
                <c:ptCount val="1"/>
                <c:pt idx="0">
                  <c:v>Fayetteville</c:v>
                </c:pt>
              </c:strCache>
            </c:strRef>
          </c:tx>
          <c:spPr>
            <a:solidFill>
              <a:srgbClr val="BDE0A2"/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'43'!$I$29:$I$256</c:f>
              <c:numCache>
                <c:formatCode>0.00</c:formatCode>
                <c:ptCount val="228"/>
                <c:pt idx="0">
                  <c:v>0.438</c:v>
                </c:pt>
                <c:pt idx="1">
                  <c:v>0.496</c:v>
                </c:pt>
                <c:pt idx="2">
                  <c:v>0.56699999999999995</c:v>
                </c:pt>
                <c:pt idx="3">
                  <c:v>0.60099999999999998</c:v>
                </c:pt>
                <c:pt idx="4">
                  <c:v>0.63600000000000001</c:v>
                </c:pt>
                <c:pt idx="5">
                  <c:v>0.68500000000000005</c:v>
                </c:pt>
                <c:pt idx="6">
                  <c:v>0.73899999999999999</c:v>
                </c:pt>
                <c:pt idx="7">
                  <c:v>0.79400000000000004</c:v>
                </c:pt>
                <c:pt idx="8">
                  <c:v>0.877</c:v>
                </c:pt>
                <c:pt idx="9">
                  <c:v>0.90500000000000003</c:v>
                </c:pt>
                <c:pt idx="10">
                  <c:v>0.95599999999999996</c:v>
                </c:pt>
                <c:pt idx="11">
                  <c:v>1.0389999999999999</c:v>
                </c:pt>
                <c:pt idx="12">
                  <c:v>1.1140000000000001</c:v>
                </c:pt>
                <c:pt idx="13">
                  <c:v>1.135</c:v>
                </c:pt>
                <c:pt idx="14">
                  <c:v>1.2</c:v>
                </c:pt>
                <c:pt idx="15">
                  <c:v>1.2869999999999999</c:v>
                </c:pt>
                <c:pt idx="16">
                  <c:v>1.349</c:v>
                </c:pt>
                <c:pt idx="17">
                  <c:v>1.4239999999999999</c:v>
                </c:pt>
                <c:pt idx="18">
                  <c:v>1.39</c:v>
                </c:pt>
                <c:pt idx="19">
                  <c:v>1.597</c:v>
                </c:pt>
                <c:pt idx="20">
                  <c:v>1.1419999999999999</c:v>
                </c:pt>
                <c:pt idx="21">
                  <c:v>1.589</c:v>
                </c:pt>
                <c:pt idx="22">
                  <c:v>1.7769999999999999</c:v>
                </c:pt>
                <c:pt idx="23">
                  <c:v>1.8169999999999999</c:v>
                </c:pt>
                <c:pt idx="24">
                  <c:v>1.8120000000000001</c:v>
                </c:pt>
                <c:pt idx="25">
                  <c:v>1.839</c:v>
                </c:pt>
                <c:pt idx="26">
                  <c:v>1.8959999999999999</c:v>
                </c:pt>
                <c:pt idx="27">
                  <c:v>2</c:v>
                </c:pt>
                <c:pt idx="28">
                  <c:v>2.0289999999999999</c:v>
                </c:pt>
                <c:pt idx="29">
                  <c:v>2.0720000000000001</c:v>
                </c:pt>
                <c:pt idx="30">
                  <c:v>2.1419999999999999</c:v>
                </c:pt>
                <c:pt idx="31">
                  <c:v>2.23</c:v>
                </c:pt>
                <c:pt idx="32">
                  <c:v>2.2610000000000001</c:v>
                </c:pt>
                <c:pt idx="33">
                  <c:v>2.286</c:v>
                </c:pt>
                <c:pt idx="34">
                  <c:v>2.3199999999999998</c:v>
                </c:pt>
                <c:pt idx="35">
                  <c:v>2.3820000000000001</c:v>
                </c:pt>
                <c:pt idx="36">
                  <c:v>2.375</c:v>
                </c:pt>
                <c:pt idx="37">
                  <c:v>2.35</c:v>
                </c:pt>
                <c:pt idx="38">
                  <c:v>2.4180000000000001</c:v>
                </c:pt>
                <c:pt idx="39">
                  <c:v>2.5350000000000001</c:v>
                </c:pt>
                <c:pt idx="40">
                  <c:v>2.5379999999999998</c:v>
                </c:pt>
                <c:pt idx="41">
                  <c:v>2.5419999999999998</c:v>
                </c:pt>
                <c:pt idx="42">
                  <c:v>2.573</c:v>
                </c:pt>
                <c:pt idx="43">
                  <c:v>2.5720000000000001</c:v>
                </c:pt>
                <c:pt idx="44">
                  <c:v>2.669</c:v>
                </c:pt>
                <c:pt idx="45">
                  <c:v>2.7040000000000002</c:v>
                </c:pt>
                <c:pt idx="46">
                  <c:v>2.69</c:v>
                </c:pt>
                <c:pt idx="47">
                  <c:v>2.7109999999999999</c:v>
                </c:pt>
                <c:pt idx="48">
                  <c:v>2.73</c:v>
                </c:pt>
                <c:pt idx="49">
                  <c:v>2.706</c:v>
                </c:pt>
                <c:pt idx="50">
                  <c:v>2.7429999999999999</c:v>
                </c:pt>
                <c:pt idx="51">
                  <c:v>2.778</c:v>
                </c:pt>
                <c:pt idx="52">
                  <c:v>2.7559999999999998</c:v>
                </c:pt>
                <c:pt idx="53">
                  <c:v>2.758</c:v>
                </c:pt>
                <c:pt idx="54">
                  <c:v>2.754</c:v>
                </c:pt>
                <c:pt idx="55">
                  <c:v>2.839</c:v>
                </c:pt>
                <c:pt idx="56">
                  <c:v>2.8679999999999999</c:v>
                </c:pt>
                <c:pt idx="57">
                  <c:v>2.8769999999999998</c:v>
                </c:pt>
                <c:pt idx="58">
                  <c:v>2.899</c:v>
                </c:pt>
                <c:pt idx="59">
                  <c:v>2.8879999999999999</c:v>
                </c:pt>
                <c:pt idx="60">
                  <c:v>2.8330000000000002</c:v>
                </c:pt>
                <c:pt idx="61">
                  <c:v>2.7669999999999999</c:v>
                </c:pt>
                <c:pt idx="62">
                  <c:v>2.7490000000000001</c:v>
                </c:pt>
                <c:pt idx="63">
                  <c:v>2.78</c:v>
                </c:pt>
                <c:pt idx="64">
                  <c:v>2.8159999999999998</c:v>
                </c:pt>
                <c:pt idx="65">
                  <c:v>2.82</c:v>
                </c:pt>
                <c:pt idx="66">
                  <c:v>2.8069999999999999</c:v>
                </c:pt>
                <c:pt idx="67">
                  <c:v>2.8340000000000001</c:v>
                </c:pt>
                <c:pt idx="68">
                  <c:v>2.8330000000000002</c:v>
                </c:pt>
                <c:pt idx="69">
                  <c:v>2.867</c:v>
                </c:pt>
                <c:pt idx="70">
                  <c:v>2.8660000000000001</c:v>
                </c:pt>
                <c:pt idx="71">
                  <c:v>2.79</c:v>
                </c:pt>
                <c:pt idx="72">
                  <c:v>2.77</c:v>
                </c:pt>
                <c:pt idx="73">
                  <c:v>2.8050000000000002</c:v>
                </c:pt>
                <c:pt idx="74">
                  <c:v>2.82</c:v>
                </c:pt>
                <c:pt idx="75">
                  <c:v>2.8220000000000001</c:v>
                </c:pt>
                <c:pt idx="76">
                  <c:v>2.831</c:v>
                </c:pt>
                <c:pt idx="77">
                  <c:v>2.7770000000000001</c:v>
                </c:pt>
                <c:pt idx="78">
                  <c:v>2.7909999999999999</c:v>
                </c:pt>
                <c:pt idx="79">
                  <c:v>2.7930000000000001</c:v>
                </c:pt>
                <c:pt idx="80">
                  <c:v>2.782</c:v>
                </c:pt>
                <c:pt idx="81">
                  <c:v>2.7629999999999999</c:v>
                </c:pt>
                <c:pt idx="82">
                  <c:v>2.806</c:v>
                </c:pt>
                <c:pt idx="83">
                  <c:v>2.746</c:v>
                </c:pt>
                <c:pt idx="84">
                  <c:v>2.6379999999999999</c:v>
                </c:pt>
                <c:pt idx="85">
                  <c:v>2.528</c:v>
                </c:pt>
                <c:pt idx="86">
                  <c:v>2.6059999999999999</c:v>
                </c:pt>
                <c:pt idx="87">
                  <c:v>2.6469999999999998</c:v>
                </c:pt>
                <c:pt idx="88">
                  <c:v>2.6259999999999999</c:v>
                </c:pt>
                <c:pt idx="89">
                  <c:v>2.5430000000000001</c:v>
                </c:pt>
                <c:pt idx="90">
                  <c:v>2.4940000000000002</c:v>
                </c:pt>
                <c:pt idx="91">
                  <c:v>2.4430000000000001</c:v>
                </c:pt>
                <c:pt idx="92">
                  <c:v>2.4449999999999998</c:v>
                </c:pt>
                <c:pt idx="93">
                  <c:v>2.4049999999999998</c:v>
                </c:pt>
                <c:pt idx="94">
                  <c:v>2.3650000000000002</c:v>
                </c:pt>
                <c:pt idx="95">
                  <c:v>2.3239999999999998</c:v>
                </c:pt>
                <c:pt idx="96">
                  <c:v>2.2429999999999999</c:v>
                </c:pt>
                <c:pt idx="97">
                  <c:v>2.214</c:v>
                </c:pt>
                <c:pt idx="98">
                  <c:v>2.1480000000000001</c:v>
                </c:pt>
                <c:pt idx="99">
                  <c:v>2.109</c:v>
                </c:pt>
                <c:pt idx="100">
                  <c:v>2.0659999999999998</c:v>
                </c:pt>
                <c:pt idx="101">
                  <c:v>1.996</c:v>
                </c:pt>
                <c:pt idx="102">
                  <c:v>1.954</c:v>
                </c:pt>
                <c:pt idx="103">
                  <c:v>1.9179999999999999</c:v>
                </c:pt>
                <c:pt idx="104">
                  <c:v>1.8939999999999999</c:v>
                </c:pt>
                <c:pt idx="105">
                  <c:v>1.88</c:v>
                </c:pt>
                <c:pt idx="106">
                  <c:v>1.8640000000000001</c:v>
                </c:pt>
                <c:pt idx="107">
                  <c:v>1.8049999999999999</c:v>
                </c:pt>
                <c:pt idx="108">
                  <c:v>1.762</c:v>
                </c:pt>
                <c:pt idx="109">
                  <c:v>1.7729999999999999</c:v>
                </c:pt>
                <c:pt idx="110">
                  <c:v>1.734</c:v>
                </c:pt>
                <c:pt idx="111">
                  <c:v>1.7250000000000001</c:v>
                </c:pt>
                <c:pt idx="112">
                  <c:v>1.706</c:v>
                </c:pt>
                <c:pt idx="113">
                  <c:v>1.68</c:v>
                </c:pt>
                <c:pt idx="114">
                  <c:v>1.637</c:v>
                </c:pt>
                <c:pt idx="115">
                  <c:v>1.625</c:v>
                </c:pt>
                <c:pt idx="116">
                  <c:v>1.5980000000000001</c:v>
                </c:pt>
                <c:pt idx="117">
                  <c:v>1.581</c:v>
                </c:pt>
                <c:pt idx="118">
                  <c:v>1.5660000000000001</c:v>
                </c:pt>
                <c:pt idx="119">
                  <c:v>1.5249999999999999</c:v>
                </c:pt>
                <c:pt idx="120">
                  <c:v>1.4139999999999999</c:v>
                </c:pt>
                <c:pt idx="121">
                  <c:v>1.411</c:v>
                </c:pt>
                <c:pt idx="122">
                  <c:v>1.3979999999999999</c:v>
                </c:pt>
                <c:pt idx="123">
                  <c:v>1.4630000000000001</c:v>
                </c:pt>
                <c:pt idx="124">
                  <c:v>1.419</c:v>
                </c:pt>
                <c:pt idx="125">
                  <c:v>1.4</c:v>
                </c:pt>
                <c:pt idx="126">
                  <c:v>1.3720000000000001</c:v>
                </c:pt>
                <c:pt idx="127">
                  <c:v>1.377</c:v>
                </c:pt>
                <c:pt idx="128">
                  <c:v>1.3680000000000001</c:v>
                </c:pt>
                <c:pt idx="129">
                  <c:v>1.367</c:v>
                </c:pt>
                <c:pt idx="130">
                  <c:v>1.361</c:v>
                </c:pt>
                <c:pt idx="131">
                  <c:v>1.343</c:v>
                </c:pt>
                <c:pt idx="132">
                  <c:v>1.323</c:v>
                </c:pt>
                <c:pt idx="133">
                  <c:v>1.3</c:v>
                </c:pt>
                <c:pt idx="134">
                  <c:v>1.286</c:v>
                </c:pt>
                <c:pt idx="135">
                  <c:v>1.28</c:v>
                </c:pt>
                <c:pt idx="136">
                  <c:v>1.252</c:v>
                </c:pt>
                <c:pt idx="137">
                  <c:v>1.24</c:v>
                </c:pt>
                <c:pt idx="138">
                  <c:v>1.228</c:v>
                </c:pt>
                <c:pt idx="139">
                  <c:v>1.218</c:v>
                </c:pt>
                <c:pt idx="140">
                  <c:v>1.2070000000000001</c:v>
                </c:pt>
                <c:pt idx="141">
                  <c:v>1.2030000000000001</c:v>
                </c:pt>
                <c:pt idx="142">
                  <c:v>1.206</c:v>
                </c:pt>
                <c:pt idx="143">
                  <c:v>1.198</c:v>
                </c:pt>
                <c:pt idx="144">
                  <c:v>1.18</c:v>
                </c:pt>
                <c:pt idx="145">
                  <c:v>1.1619999999999999</c:v>
                </c:pt>
                <c:pt idx="146">
                  <c:v>1.135</c:v>
                </c:pt>
                <c:pt idx="147">
                  <c:v>1.145</c:v>
                </c:pt>
                <c:pt idx="148">
                  <c:v>1.127</c:v>
                </c:pt>
                <c:pt idx="149">
                  <c:v>1.115</c:v>
                </c:pt>
                <c:pt idx="150">
                  <c:v>1.1100000000000001</c:v>
                </c:pt>
                <c:pt idx="151">
                  <c:v>1.115</c:v>
                </c:pt>
                <c:pt idx="152">
                  <c:v>1.107</c:v>
                </c:pt>
                <c:pt idx="153">
                  <c:v>1.1120000000000001</c:v>
                </c:pt>
                <c:pt idx="154">
                  <c:v>1.1020000000000001</c:v>
                </c:pt>
                <c:pt idx="155">
                  <c:v>1.0880000000000001</c:v>
                </c:pt>
                <c:pt idx="156">
                  <c:v>1.085</c:v>
                </c:pt>
                <c:pt idx="157">
                  <c:v>0.90400000000000003</c:v>
                </c:pt>
                <c:pt idx="158">
                  <c:v>1.0980000000000001</c:v>
                </c:pt>
                <c:pt idx="159">
                  <c:v>1.077</c:v>
                </c:pt>
                <c:pt idx="160">
                  <c:v>1.0640000000000001</c:v>
                </c:pt>
                <c:pt idx="161">
                  <c:v>1.0509999999999999</c:v>
                </c:pt>
                <c:pt idx="162">
                  <c:v>1.048</c:v>
                </c:pt>
                <c:pt idx="163">
                  <c:v>1.04</c:v>
                </c:pt>
                <c:pt idx="164">
                  <c:v>1.038</c:v>
                </c:pt>
                <c:pt idx="165">
                  <c:v>1.034</c:v>
                </c:pt>
                <c:pt idx="166">
                  <c:v>1.026</c:v>
                </c:pt>
                <c:pt idx="167">
                  <c:v>1.016</c:v>
                </c:pt>
                <c:pt idx="168">
                  <c:v>0.98899999999999999</c:v>
                </c:pt>
                <c:pt idx="169">
                  <c:v>0.97899999999999998</c:v>
                </c:pt>
                <c:pt idx="170">
                  <c:v>0.99199999999999999</c:v>
                </c:pt>
                <c:pt idx="171">
                  <c:v>0.98899999999999999</c:v>
                </c:pt>
                <c:pt idx="172">
                  <c:v>0.97699999999999998</c:v>
                </c:pt>
                <c:pt idx="173">
                  <c:v>0.96699999999999997</c:v>
                </c:pt>
                <c:pt idx="174">
                  <c:v>0.95899999999999996</c:v>
                </c:pt>
                <c:pt idx="175">
                  <c:v>0.96199999999999997</c:v>
                </c:pt>
                <c:pt idx="176">
                  <c:v>0.96099999999999997</c:v>
                </c:pt>
                <c:pt idx="177">
                  <c:v>0.95399999999999996</c:v>
                </c:pt>
                <c:pt idx="178">
                  <c:v>0.94299999999999995</c:v>
                </c:pt>
                <c:pt idx="179">
                  <c:v>0.89800000000000002</c:v>
                </c:pt>
                <c:pt idx="180">
                  <c:v>0.93799999999999994</c:v>
                </c:pt>
                <c:pt idx="181">
                  <c:v>0.92800000000000005</c:v>
                </c:pt>
                <c:pt idx="182">
                  <c:v>0.92600000000000005</c:v>
                </c:pt>
                <c:pt idx="183">
                  <c:v>0.91300000000000003</c:v>
                </c:pt>
                <c:pt idx="184">
                  <c:v>0.90600000000000003</c:v>
                </c:pt>
                <c:pt idx="185">
                  <c:v>0.89700000000000002</c:v>
                </c:pt>
                <c:pt idx="186">
                  <c:v>0.89</c:v>
                </c:pt>
                <c:pt idx="187">
                  <c:v>0.88500000000000001</c:v>
                </c:pt>
                <c:pt idx="188">
                  <c:v>0.88400000000000001</c:v>
                </c:pt>
                <c:pt idx="189">
                  <c:v>0.878</c:v>
                </c:pt>
                <c:pt idx="190">
                  <c:v>0.872</c:v>
                </c:pt>
                <c:pt idx="191">
                  <c:v>0.86199999999999999</c:v>
                </c:pt>
                <c:pt idx="192">
                  <c:v>0.77400000000000002</c:v>
                </c:pt>
                <c:pt idx="193">
                  <c:v>0.84599999999999997</c:v>
                </c:pt>
                <c:pt idx="194">
                  <c:v>0.84399999999999997</c:v>
                </c:pt>
                <c:pt idx="195">
                  <c:v>0.83199999999999996</c:v>
                </c:pt>
                <c:pt idx="196">
                  <c:v>0.82499999999999996</c:v>
                </c:pt>
                <c:pt idx="197">
                  <c:v>0.81399999999999995</c:v>
                </c:pt>
                <c:pt idx="198">
                  <c:v>0.81100000000000005</c:v>
                </c:pt>
                <c:pt idx="199">
                  <c:v>0.80900000000000005</c:v>
                </c:pt>
                <c:pt idx="200">
                  <c:v>0.80500000000000005</c:v>
                </c:pt>
                <c:pt idx="201">
                  <c:v>0.79500000000000004</c:v>
                </c:pt>
                <c:pt idx="202">
                  <c:v>0.79600000000000004</c:v>
                </c:pt>
                <c:pt idx="203">
                  <c:v>0.78400000000000003</c:v>
                </c:pt>
                <c:pt idx="204">
                  <c:v>0.75900000000000001</c:v>
                </c:pt>
                <c:pt idx="205">
                  <c:v>0.751</c:v>
                </c:pt>
                <c:pt idx="206">
                  <c:v>0.76500000000000001</c:v>
                </c:pt>
                <c:pt idx="207">
                  <c:v>0.75800000000000001</c:v>
                </c:pt>
                <c:pt idx="208">
                  <c:v>0.75600000000000001</c:v>
                </c:pt>
                <c:pt idx="209">
                  <c:v>0.74099999999999999</c:v>
                </c:pt>
                <c:pt idx="210">
                  <c:v>0.73699999999999999</c:v>
                </c:pt>
                <c:pt idx="211">
                  <c:v>0.73399999999999999</c:v>
                </c:pt>
                <c:pt idx="212">
                  <c:v>0.73099999999999998</c:v>
                </c:pt>
                <c:pt idx="213">
                  <c:v>0.72299999999999998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6-47AA-BD54-ADA52586CBFA}"/>
            </c:ext>
          </c:extLst>
        </c:ser>
        <c:ser>
          <c:idx val="9"/>
          <c:order val="4"/>
          <c:tx>
            <c:strRef>
              <c:f>'43'!$K$28</c:f>
              <c:strCache>
                <c:ptCount val="1"/>
                <c:pt idx="0">
                  <c:v>Niobrara-Codell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'43'!$K$29:$K$256</c:f>
              <c:numCache>
                <c:formatCode>0.00</c:formatCode>
                <c:ptCount val="228"/>
                <c:pt idx="0">
                  <c:v>0.45900000000000002</c:v>
                </c:pt>
                <c:pt idx="1">
                  <c:v>0.48699999999999999</c:v>
                </c:pt>
                <c:pt idx="2">
                  <c:v>0.51</c:v>
                </c:pt>
                <c:pt idx="3">
                  <c:v>0.52400000000000002</c:v>
                </c:pt>
                <c:pt idx="4">
                  <c:v>0.53100000000000003</c:v>
                </c:pt>
                <c:pt idx="5">
                  <c:v>0.53600000000000003</c:v>
                </c:pt>
                <c:pt idx="6">
                  <c:v>0.53300000000000003</c:v>
                </c:pt>
                <c:pt idx="7">
                  <c:v>0.54500000000000004</c:v>
                </c:pt>
                <c:pt idx="8">
                  <c:v>0.55000000000000004</c:v>
                </c:pt>
                <c:pt idx="9">
                  <c:v>0.54400000000000004</c:v>
                </c:pt>
                <c:pt idx="10">
                  <c:v>0.56000000000000005</c:v>
                </c:pt>
                <c:pt idx="11">
                  <c:v>0.53300000000000003</c:v>
                </c:pt>
                <c:pt idx="12">
                  <c:v>0.53800000000000003</c:v>
                </c:pt>
                <c:pt idx="13">
                  <c:v>0.55500000000000005</c:v>
                </c:pt>
                <c:pt idx="14">
                  <c:v>0.56599999999999995</c:v>
                </c:pt>
                <c:pt idx="15">
                  <c:v>0.54200000000000004</c:v>
                </c:pt>
                <c:pt idx="16">
                  <c:v>0.55300000000000005</c:v>
                </c:pt>
                <c:pt idx="17">
                  <c:v>0.54600000000000004</c:v>
                </c:pt>
                <c:pt idx="18">
                  <c:v>0.54200000000000004</c:v>
                </c:pt>
                <c:pt idx="19">
                  <c:v>0.54900000000000004</c:v>
                </c:pt>
                <c:pt idx="20">
                  <c:v>0.54700000000000004</c:v>
                </c:pt>
                <c:pt idx="21">
                  <c:v>0.52900000000000003</c:v>
                </c:pt>
                <c:pt idx="22">
                  <c:v>0.53800000000000003</c:v>
                </c:pt>
                <c:pt idx="23">
                  <c:v>0.52600000000000002</c:v>
                </c:pt>
                <c:pt idx="24">
                  <c:v>0.54300000000000004</c:v>
                </c:pt>
                <c:pt idx="25">
                  <c:v>0.55100000000000005</c:v>
                </c:pt>
                <c:pt idx="26">
                  <c:v>0.55400000000000005</c:v>
                </c:pt>
                <c:pt idx="27">
                  <c:v>0.56399999999999995</c:v>
                </c:pt>
                <c:pt idx="28">
                  <c:v>0.57099999999999995</c:v>
                </c:pt>
                <c:pt idx="29">
                  <c:v>0.56100000000000005</c:v>
                </c:pt>
                <c:pt idx="30">
                  <c:v>0.52300000000000002</c:v>
                </c:pt>
                <c:pt idx="31">
                  <c:v>0.57499999999999996</c:v>
                </c:pt>
                <c:pt idx="32">
                  <c:v>0.57599999999999996</c:v>
                </c:pt>
                <c:pt idx="33">
                  <c:v>0.57499999999999996</c:v>
                </c:pt>
                <c:pt idx="34">
                  <c:v>0.58299999999999996</c:v>
                </c:pt>
                <c:pt idx="35">
                  <c:v>0.58799999999999997</c:v>
                </c:pt>
                <c:pt idx="36">
                  <c:v>0.57199999999999995</c:v>
                </c:pt>
                <c:pt idx="37">
                  <c:v>0.56599999999999995</c:v>
                </c:pt>
                <c:pt idx="38">
                  <c:v>0.59699999999999998</c:v>
                </c:pt>
                <c:pt idx="39">
                  <c:v>0.60399999999999998</c:v>
                </c:pt>
                <c:pt idx="40">
                  <c:v>0.58899999999999997</c:v>
                </c:pt>
                <c:pt idx="41">
                  <c:v>0.61499999999999999</c:v>
                </c:pt>
                <c:pt idx="42">
                  <c:v>0.62</c:v>
                </c:pt>
                <c:pt idx="43">
                  <c:v>0.63400000000000001</c:v>
                </c:pt>
                <c:pt idx="44">
                  <c:v>0.625</c:v>
                </c:pt>
                <c:pt idx="45">
                  <c:v>0.64700000000000002</c:v>
                </c:pt>
                <c:pt idx="46">
                  <c:v>0.65900000000000003</c:v>
                </c:pt>
                <c:pt idx="47">
                  <c:v>0.65500000000000003</c:v>
                </c:pt>
                <c:pt idx="48">
                  <c:v>0.66300000000000003</c:v>
                </c:pt>
                <c:pt idx="49">
                  <c:v>0.68200000000000005</c:v>
                </c:pt>
                <c:pt idx="50">
                  <c:v>0.70399999999999996</c:v>
                </c:pt>
                <c:pt idx="51">
                  <c:v>0.63600000000000001</c:v>
                </c:pt>
                <c:pt idx="52">
                  <c:v>0.70399999999999996</c:v>
                </c:pt>
                <c:pt idx="53">
                  <c:v>0.64900000000000002</c:v>
                </c:pt>
                <c:pt idx="54">
                  <c:v>0.65100000000000002</c:v>
                </c:pt>
                <c:pt idx="55">
                  <c:v>0.65500000000000003</c:v>
                </c:pt>
                <c:pt idx="56">
                  <c:v>0.71499999999999997</c:v>
                </c:pt>
                <c:pt idx="57">
                  <c:v>0.76800000000000002</c:v>
                </c:pt>
                <c:pt idx="58">
                  <c:v>0.77900000000000003</c:v>
                </c:pt>
                <c:pt idx="59">
                  <c:v>0.78200000000000003</c:v>
                </c:pt>
                <c:pt idx="60">
                  <c:v>0.76500000000000001</c:v>
                </c:pt>
                <c:pt idx="61">
                  <c:v>0.78600000000000003</c:v>
                </c:pt>
                <c:pt idx="62">
                  <c:v>0.79400000000000004</c:v>
                </c:pt>
                <c:pt idx="63">
                  <c:v>0.80300000000000005</c:v>
                </c:pt>
                <c:pt idx="64">
                  <c:v>0.79500000000000004</c:v>
                </c:pt>
                <c:pt idx="65">
                  <c:v>0.78800000000000003</c:v>
                </c:pt>
                <c:pt idx="66">
                  <c:v>0.80900000000000005</c:v>
                </c:pt>
                <c:pt idx="67">
                  <c:v>0.84199999999999997</c:v>
                </c:pt>
                <c:pt idx="68">
                  <c:v>0.81399999999999995</c:v>
                </c:pt>
                <c:pt idx="69">
                  <c:v>0.874</c:v>
                </c:pt>
                <c:pt idx="70">
                  <c:v>0.89100000000000001</c:v>
                </c:pt>
                <c:pt idx="71">
                  <c:v>0.83899999999999997</c:v>
                </c:pt>
                <c:pt idx="72">
                  <c:v>0.83499999999999996</c:v>
                </c:pt>
                <c:pt idx="73">
                  <c:v>0.86899999999999999</c:v>
                </c:pt>
                <c:pt idx="74">
                  <c:v>0.92700000000000005</c:v>
                </c:pt>
                <c:pt idx="75">
                  <c:v>0.98</c:v>
                </c:pt>
                <c:pt idx="76">
                  <c:v>1.032</c:v>
                </c:pt>
                <c:pt idx="77">
                  <c:v>1.038</c:v>
                </c:pt>
                <c:pt idx="78">
                  <c:v>1.048</c:v>
                </c:pt>
                <c:pt idx="79">
                  <c:v>1.1459999999999999</c:v>
                </c:pt>
                <c:pt idx="80">
                  <c:v>1.129</c:v>
                </c:pt>
                <c:pt idx="81">
                  <c:v>1.1850000000000001</c:v>
                </c:pt>
                <c:pt idx="82">
                  <c:v>1.1679999999999999</c:v>
                </c:pt>
                <c:pt idx="83">
                  <c:v>1.23</c:v>
                </c:pt>
                <c:pt idx="84">
                  <c:v>1.2370000000000001</c:v>
                </c:pt>
                <c:pt idx="85">
                  <c:v>1.306</c:v>
                </c:pt>
                <c:pt idx="86">
                  <c:v>1.3480000000000001</c:v>
                </c:pt>
                <c:pt idx="87">
                  <c:v>1.397</c:v>
                </c:pt>
                <c:pt idx="88">
                  <c:v>1.403</c:v>
                </c:pt>
                <c:pt idx="89">
                  <c:v>1.4630000000000001</c:v>
                </c:pt>
                <c:pt idx="90">
                  <c:v>1.421</c:v>
                </c:pt>
                <c:pt idx="91">
                  <c:v>1.5169999999999999</c:v>
                </c:pt>
                <c:pt idx="92">
                  <c:v>1.516</c:v>
                </c:pt>
                <c:pt idx="93">
                  <c:v>1.552</c:v>
                </c:pt>
                <c:pt idx="94">
                  <c:v>1.5529999999999999</c:v>
                </c:pt>
                <c:pt idx="95">
                  <c:v>1.5329999999999999</c:v>
                </c:pt>
                <c:pt idx="96">
                  <c:v>1.583</c:v>
                </c:pt>
                <c:pt idx="97">
                  <c:v>1.5920000000000001</c:v>
                </c:pt>
                <c:pt idx="98">
                  <c:v>1.5840000000000001</c:v>
                </c:pt>
                <c:pt idx="99">
                  <c:v>1.6339999999999999</c:v>
                </c:pt>
                <c:pt idx="100">
                  <c:v>1.6539999999999999</c:v>
                </c:pt>
                <c:pt idx="101">
                  <c:v>1.593</c:v>
                </c:pt>
                <c:pt idx="102">
                  <c:v>1.601</c:v>
                </c:pt>
                <c:pt idx="103">
                  <c:v>1.65</c:v>
                </c:pt>
                <c:pt idx="104">
                  <c:v>1.635</c:v>
                </c:pt>
                <c:pt idx="105">
                  <c:v>1.673</c:v>
                </c:pt>
                <c:pt idx="106">
                  <c:v>1.6879999999999999</c:v>
                </c:pt>
                <c:pt idx="107">
                  <c:v>1.65</c:v>
                </c:pt>
                <c:pt idx="108">
                  <c:v>1.6339999999999999</c:v>
                </c:pt>
                <c:pt idx="109">
                  <c:v>1.6519999999999999</c:v>
                </c:pt>
                <c:pt idx="110">
                  <c:v>1.665</c:v>
                </c:pt>
                <c:pt idx="111">
                  <c:v>1.661</c:v>
                </c:pt>
                <c:pt idx="112">
                  <c:v>1.627</c:v>
                </c:pt>
                <c:pt idx="113">
                  <c:v>1.643</c:v>
                </c:pt>
                <c:pt idx="114">
                  <c:v>1.6830000000000001</c:v>
                </c:pt>
                <c:pt idx="115">
                  <c:v>1.742</c:v>
                </c:pt>
                <c:pt idx="116">
                  <c:v>1.766</c:v>
                </c:pt>
                <c:pt idx="117">
                  <c:v>1.7490000000000001</c:v>
                </c:pt>
                <c:pt idx="118">
                  <c:v>1.7969999999999999</c:v>
                </c:pt>
                <c:pt idx="119">
                  <c:v>1.8660000000000001</c:v>
                </c:pt>
                <c:pt idx="120">
                  <c:v>1.855</c:v>
                </c:pt>
                <c:pt idx="121">
                  <c:v>1.841</c:v>
                </c:pt>
                <c:pt idx="122">
                  <c:v>1.867</c:v>
                </c:pt>
                <c:pt idx="123">
                  <c:v>1.964</c:v>
                </c:pt>
                <c:pt idx="124">
                  <c:v>1.972</c:v>
                </c:pt>
                <c:pt idx="125">
                  <c:v>1.8560000000000001</c:v>
                </c:pt>
                <c:pt idx="126">
                  <c:v>1.9319999999999999</c:v>
                </c:pt>
                <c:pt idx="127">
                  <c:v>2.0230000000000001</c:v>
                </c:pt>
                <c:pt idx="128">
                  <c:v>2.0750000000000002</c:v>
                </c:pt>
                <c:pt idx="129">
                  <c:v>2.0939999999999999</c:v>
                </c:pt>
                <c:pt idx="130">
                  <c:v>2.2040000000000002</c:v>
                </c:pt>
                <c:pt idx="131">
                  <c:v>2.2629999999999999</c:v>
                </c:pt>
                <c:pt idx="132">
                  <c:v>2.3109999999999999</c:v>
                </c:pt>
                <c:pt idx="133">
                  <c:v>2.3069999999999999</c:v>
                </c:pt>
                <c:pt idx="134">
                  <c:v>2.2770000000000001</c:v>
                </c:pt>
                <c:pt idx="135">
                  <c:v>2.3849999999999998</c:v>
                </c:pt>
                <c:pt idx="136">
                  <c:v>2.371</c:v>
                </c:pt>
                <c:pt idx="137">
                  <c:v>2.444</c:v>
                </c:pt>
                <c:pt idx="138">
                  <c:v>2.411</c:v>
                </c:pt>
                <c:pt idx="139">
                  <c:v>2.4550000000000001</c:v>
                </c:pt>
                <c:pt idx="140">
                  <c:v>2.4630000000000001</c:v>
                </c:pt>
                <c:pt idx="141">
                  <c:v>2.6739999999999999</c:v>
                </c:pt>
                <c:pt idx="142">
                  <c:v>2.8130000000000002</c:v>
                </c:pt>
                <c:pt idx="143">
                  <c:v>2.8570000000000002</c:v>
                </c:pt>
                <c:pt idx="144">
                  <c:v>2.802</c:v>
                </c:pt>
                <c:pt idx="145">
                  <c:v>2.794</c:v>
                </c:pt>
                <c:pt idx="146">
                  <c:v>2.7549999999999999</c:v>
                </c:pt>
                <c:pt idx="147">
                  <c:v>2.7669999999999999</c:v>
                </c:pt>
                <c:pt idx="148">
                  <c:v>2.5299999999999998</c:v>
                </c:pt>
                <c:pt idx="149">
                  <c:v>2.528</c:v>
                </c:pt>
                <c:pt idx="150">
                  <c:v>2.6179999999999999</c:v>
                </c:pt>
                <c:pt idx="151">
                  <c:v>2.698</c:v>
                </c:pt>
                <c:pt idx="152">
                  <c:v>2.6709999999999998</c:v>
                </c:pt>
                <c:pt idx="153">
                  <c:v>2.6019999999999999</c:v>
                </c:pt>
                <c:pt idx="154">
                  <c:v>2.613</c:v>
                </c:pt>
                <c:pt idx="155">
                  <c:v>2.544</c:v>
                </c:pt>
                <c:pt idx="156">
                  <c:v>2.5019999999999998</c:v>
                </c:pt>
                <c:pt idx="157">
                  <c:v>2.4649999999999999</c:v>
                </c:pt>
                <c:pt idx="158">
                  <c:v>2.4649999999999999</c:v>
                </c:pt>
                <c:pt idx="159">
                  <c:v>2.6059999999999999</c:v>
                </c:pt>
                <c:pt idx="160">
                  <c:v>2.6589999999999998</c:v>
                </c:pt>
                <c:pt idx="161">
                  <c:v>2.6139999999999999</c:v>
                </c:pt>
                <c:pt idx="162">
                  <c:v>2.6320000000000001</c:v>
                </c:pt>
                <c:pt idx="163">
                  <c:v>2.597</c:v>
                </c:pt>
                <c:pt idx="164">
                  <c:v>2.5920000000000001</c:v>
                </c:pt>
                <c:pt idx="165">
                  <c:v>2.637</c:v>
                </c:pt>
                <c:pt idx="166">
                  <c:v>2.6070000000000002</c:v>
                </c:pt>
                <c:pt idx="167">
                  <c:v>2.601</c:v>
                </c:pt>
                <c:pt idx="168">
                  <c:v>2.4780000000000002</c:v>
                </c:pt>
                <c:pt idx="169">
                  <c:v>2.5089999999999999</c:v>
                </c:pt>
                <c:pt idx="170">
                  <c:v>2.5680000000000001</c:v>
                </c:pt>
                <c:pt idx="171">
                  <c:v>2.5670000000000002</c:v>
                </c:pt>
                <c:pt idx="172">
                  <c:v>2.5209999999999999</c:v>
                </c:pt>
                <c:pt idx="173">
                  <c:v>2.5</c:v>
                </c:pt>
                <c:pt idx="174">
                  <c:v>2.5190000000000001</c:v>
                </c:pt>
                <c:pt idx="175">
                  <c:v>2.5590000000000002</c:v>
                </c:pt>
                <c:pt idx="176">
                  <c:v>2.5710000000000002</c:v>
                </c:pt>
                <c:pt idx="177">
                  <c:v>2.5710000000000002</c:v>
                </c:pt>
                <c:pt idx="178">
                  <c:v>2.581</c:v>
                </c:pt>
                <c:pt idx="179">
                  <c:v>2.4279999999999999</c:v>
                </c:pt>
                <c:pt idx="180">
                  <c:v>2.5009999999999999</c:v>
                </c:pt>
                <c:pt idx="181">
                  <c:v>2.4870000000000001</c:v>
                </c:pt>
                <c:pt idx="182">
                  <c:v>2.5219999999999998</c:v>
                </c:pt>
                <c:pt idx="183">
                  <c:v>2.5409999999999999</c:v>
                </c:pt>
                <c:pt idx="184">
                  <c:v>2.5489999999999999</c:v>
                </c:pt>
                <c:pt idx="185">
                  <c:v>2.5870000000000002</c:v>
                </c:pt>
                <c:pt idx="186">
                  <c:v>2.6019999999999999</c:v>
                </c:pt>
                <c:pt idx="187">
                  <c:v>2.6579999999999999</c:v>
                </c:pt>
                <c:pt idx="188">
                  <c:v>2.645</c:v>
                </c:pt>
                <c:pt idx="189">
                  <c:v>2.6749999999999998</c:v>
                </c:pt>
                <c:pt idx="190">
                  <c:v>2.7290000000000001</c:v>
                </c:pt>
                <c:pt idx="191">
                  <c:v>2.7589999999999999</c:v>
                </c:pt>
                <c:pt idx="192">
                  <c:v>2.6269999999999998</c:v>
                </c:pt>
                <c:pt idx="193">
                  <c:v>2.7789999999999999</c:v>
                </c:pt>
                <c:pt idx="194">
                  <c:v>2.819</c:v>
                </c:pt>
                <c:pt idx="195">
                  <c:v>2.7440000000000002</c:v>
                </c:pt>
                <c:pt idx="196">
                  <c:v>2.7519999999999998</c:v>
                </c:pt>
                <c:pt idx="197">
                  <c:v>2.7360000000000002</c:v>
                </c:pt>
                <c:pt idx="198">
                  <c:v>2.7730000000000001</c:v>
                </c:pt>
                <c:pt idx="199">
                  <c:v>2.8119999999999998</c:v>
                </c:pt>
                <c:pt idx="200">
                  <c:v>2.7810000000000001</c:v>
                </c:pt>
                <c:pt idx="201">
                  <c:v>2.8370000000000002</c:v>
                </c:pt>
                <c:pt idx="202">
                  <c:v>2.903</c:v>
                </c:pt>
                <c:pt idx="203">
                  <c:v>2.9180000000000001</c:v>
                </c:pt>
                <c:pt idx="204">
                  <c:v>2.75</c:v>
                </c:pt>
                <c:pt idx="205">
                  <c:v>2.7650000000000001</c:v>
                </c:pt>
                <c:pt idx="206">
                  <c:v>2.8490000000000002</c:v>
                </c:pt>
                <c:pt idx="207">
                  <c:v>2.798</c:v>
                </c:pt>
                <c:pt idx="208">
                  <c:v>2.762</c:v>
                </c:pt>
                <c:pt idx="209">
                  <c:v>2.673</c:v>
                </c:pt>
                <c:pt idx="210">
                  <c:v>2.8069999999999999</c:v>
                </c:pt>
                <c:pt idx="211">
                  <c:v>2.8540000000000001</c:v>
                </c:pt>
                <c:pt idx="212">
                  <c:v>2.8319999999999999</c:v>
                </c:pt>
                <c:pt idx="213">
                  <c:v>2.875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96-47AA-BD54-ADA52586CBFA}"/>
            </c:ext>
          </c:extLst>
        </c:ser>
        <c:ser>
          <c:idx val="6"/>
          <c:order val="5"/>
          <c:tx>
            <c:strRef>
              <c:f>'43'!$H$28</c:f>
              <c:strCache>
                <c:ptCount val="1"/>
                <c:pt idx="0">
                  <c:v>Barnett</c:v>
                </c:pt>
              </c:strCache>
            </c:strRef>
          </c:tx>
          <c:spPr>
            <a:solidFill>
              <a:srgbClr val="FAB17A"/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'43'!$H$29:$H$256</c:f>
              <c:numCache>
                <c:formatCode>0.00</c:formatCode>
                <c:ptCount val="228"/>
                <c:pt idx="0">
                  <c:v>3.3570000000000002</c:v>
                </c:pt>
                <c:pt idx="1">
                  <c:v>3.46</c:v>
                </c:pt>
                <c:pt idx="2">
                  <c:v>3.5249999999999999</c:v>
                </c:pt>
                <c:pt idx="3">
                  <c:v>3.5910000000000002</c:v>
                </c:pt>
                <c:pt idx="4">
                  <c:v>3.7330000000000001</c:v>
                </c:pt>
                <c:pt idx="5">
                  <c:v>3.7669999999999999</c:v>
                </c:pt>
                <c:pt idx="6">
                  <c:v>3.8650000000000002</c:v>
                </c:pt>
                <c:pt idx="7">
                  <c:v>4.0010000000000003</c:v>
                </c:pt>
                <c:pt idx="8">
                  <c:v>4.0460000000000003</c:v>
                </c:pt>
                <c:pt idx="9">
                  <c:v>4.1970000000000001</c:v>
                </c:pt>
                <c:pt idx="10">
                  <c:v>4.2670000000000003</c:v>
                </c:pt>
                <c:pt idx="11">
                  <c:v>4.2969999999999997</c:v>
                </c:pt>
                <c:pt idx="12">
                  <c:v>4.3319999999999999</c:v>
                </c:pt>
                <c:pt idx="13">
                  <c:v>4.43</c:v>
                </c:pt>
                <c:pt idx="14">
                  <c:v>4.4530000000000003</c:v>
                </c:pt>
                <c:pt idx="15">
                  <c:v>4.41</c:v>
                </c:pt>
                <c:pt idx="16">
                  <c:v>4.3280000000000003</c:v>
                </c:pt>
                <c:pt idx="17">
                  <c:v>4.2670000000000003</c:v>
                </c:pt>
                <c:pt idx="18">
                  <c:v>4.2190000000000003</c:v>
                </c:pt>
                <c:pt idx="19">
                  <c:v>4.1509999999999998</c:v>
                </c:pt>
                <c:pt idx="20">
                  <c:v>4.0910000000000002</c:v>
                </c:pt>
                <c:pt idx="21">
                  <c:v>4.117</c:v>
                </c:pt>
                <c:pt idx="22">
                  <c:v>4.1020000000000003</c:v>
                </c:pt>
                <c:pt idx="23">
                  <c:v>4.0839999999999996</c:v>
                </c:pt>
                <c:pt idx="24">
                  <c:v>4.125</c:v>
                </c:pt>
                <c:pt idx="25">
                  <c:v>4.1609999999999996</c:v>
                </c:pt>
                <c:pt idx="26">
                  <c:v>4.2549999999999999</c:v>
                </c:pt>
                <c:pt idx="27">
                  <c:v>4.101</c:v>
                </c:pt>
                <c:pt idx="28">
                  <c:v>4.3559999999999999</c:v>
                </c:pt>
                <c:pt idx="29">
                  <c:v>4.327</c:v>
                </c:pt>
                <c:pt idx="30">
                  <c:v>4.4420000000000002</c:v>
                </c:pt>
                <c:pt idx="31">
                  <c:v>4.4960000000000004</c:v>
                </c:pt>
                <c:pt idx="32">
                  <c:v>4.6459999999999999</c:v>
                </c:pt>
                <c:pt idx="33">
                  <c:v>4.6509999999999998</c:v>
                </c:pt>
                <c:pt idx="34">
                  <c:v>4.7089999999999996</c:v>
                </c:pt>
                <c:pt idx="35">
                  <c:v>4.7309999999999999</c:v>
                </c:pt>
                <c:pt idx="36">
                  <c:v>4.7039999999999997</c:v>
                </c:pt>
                <c:pt idx="37">
                  <c:v>4.4279999999999999</c:v>
                </c:pt>
                <c:pt idx="38">
                  <c:v>4.851</c:v>
                </c:pt>
                <c:pt idx="39">
                  <c:v>4.9119999999999999</c:v>
                </c:pt>
                <c:pt idx="40">
                  <c:v>4.9749999999999996</c:v>
                </c:pt>
                <c:pt idx="41">
                  <c:v>4.907</c:v>
                </c:pt>
                <c:pt idx="42">
                  <c:v>4.8890000000000002</c:v>
                </c:pt>
                <c:pt idx="43">
                  <c:v>4.9340000000000002</c:v>
                </c:pt>
                <c:pt idx="44">
                  <c:v>5.0609999999999999</c:v>
                </c:pt>
                <c:pt idx="45">
                  <c:v>5.0999999999999996</c:v>
                </c:pt>
                <c:pt idx="46">
                  <c:v>5.1929999999999996</c:v>
                </c:pt>
                <c:pt idx="47">
                  <c:v>5.1150000000000002</c:v>
                </c:pt>
                <c:pt idx="48">
                  <c:v>5.0549999999999997</c:v>
                </c:pt>
                <c:pt idx="49">
                  <c:v>5.0030000000000001</c:v>
                </c:pt>
                <c:pt idx="50">
                  <c:v>5.1420000000000003</c:v>
                </c:pt>
                <c:pt idx="51">
                  <c:v>5.09</c:v>
                </c:pt>
                <c:pt idx="52">
                  <c:v>5.0949999999999998</c:v>
                </c:pt>
                <c:pt idx="53">
                  <c:v>5.0419999999999998</c:v>
                </c:pt>
                <c:pt idx="54">
                  <c:v>5.15</c:v>
                </c:pt>
                <c:pt idx="55">
                  <c:v>5.1139999999999999</c:v>
                </c:pt>
                <c:pt idx="56">
                  <c:v>5.0979999999999999</c:v>
                </c:pt>
                <c:pt idx="57">
                  <c:v>5.0330000000000004</c:v>
                </c:pt>
                <c:pt idx="58">
                  <c:v>4.6740000000000004</c:v>
                </c:pt>
                <c:pt idx="59">
                  <c:v>4.74</c:v>
                </c:pt>
                <c:pt idx="60">
                  <c:v>4.7640000000000002</c:v>
                </c:pt>
                <c:pt idx="61">
                  <c:v>4.7480000000000002</c:v>
                </c:pt>
                <c:pt idx="62">
                  <c:v>4.7300000000000004</c:v>
                </c:pt>
                <c:pt idx="63">
                  <c:v>4.6539999999999999</c:v>
                </c:pt>
                <c:pt idx="64">
                  <c:v>4.6660000000000004</c:v>
                </c:pt>
                <c:pt idx="65">
                  <c:v>4.6500000000000004</c:v>
                </c:pt>
                <c:pt idx="66">
                  <c:v>4.6479999999999997</c:v>
                </c:pt>
                <c:pt idx="67">
                  <c:v>4.66</c:v>
                </c:pt>
                <c:pt idx="68">
                  <c:v>4.6150000000000002</c:v>
                </c:pt>
                <c:pt idx="69">
                  <c:v>4.6040000000000001</c:v>
                </c:pt>
                <c:pt idx="70">
                  <c:v>4.5359999999999996</c:v>
                </c:pt>
                <c:pt idx="71">
                  <c:v>4.2359999999999998</c:v>
                </c:pt>
                <c:pt idx="72">
                  <c:v>4.3440000000000003</c:v>
                </c:pt>
                <c:pt idx="73">
                  <c:v>4.3289999999999997</c:v>
                </c:pt>
                <c:pt idx="74">
                  <c:v>4.3760000000000003</c:v>
                </c:pt>
                <c:pt idx="75">
                  <c:v>4.4109999999999996</c:v>
                </c:pt>
                <c:pt idx="76">
                  <c:v>4.38</c:v>
                </c:pt>
                <c:pt idx="77">
                  <c:v>4.327</c:v>
                </c:pt>
                <c:pt idx="78">
                  <c:v>4.2539999999999996</c:v>
                </c:pt>
                <c:pt idx="79">
                  <c:v>4.2389999999999999</c:v>
                </c:pt>
                <c:pt idx="80">
                  <c:v>4.2240000000000002</c:v>
                </c:pt>
                <c:pt idx="81">
                  <c:v>4.2080000000000002</c:v>
                </c:pt>
                <c:pt idx="82">
                  <c:v>4.1529999999999996</c:v>
                </c:pt>
                <c:pt idx="83">
                  <c:v>4.1710000000000003</c:v>
                </c:pt>
                <c:pt idx="84">
                  <c:v>3.9169999999999998</c:v>
                </c:pt>
                <c:pt idx="85">
                  <c:v>3.8620000000000001</c:v>
                </c:pt>
                <c:pt idx="86">
                  <c:v>3.8130000000000002</c:v>
                </c:pt>
                <c:pt idx="87">
                  <c:v>3.8140000000000001</c:v>
                </c:pt>
                <c:pt idx="88">
                  <c:v>3.738</c:v>
                </c:pt>
                <c:pt idx="89">
                  <c:v>3.6859999999999999</c:v>
                </c:pt>
                <c:pt idx="90">
                  <c:v>3.6440000000000001</c:v>
                </c:pt>
                <c:pt idx="91">
                  <c:v>3.6040000000000001</c:v>
                </c:pt>
                <c:pt idx="92">
                  <c:v>3.5670000000000002</c:v>
                </c:pt>
                <c:pt idx="93">
                  <c:v>3.532</c:v>
                </c:pt>
                <c:pt idx="94">
                  <c:v>3.5</c:v>
                </c:pt>
                <c:pt idx="95">
                  <c:v>3.45</c:v>
                </c:pt>
                <c:pt idx="96">
                  <c:v>3.294</c:v>
                </c:pt>
                <c:pt idx="97">
                  <c:v>3.3079999999999998</c:v>
                </c:pt>
                <c:pt idx="98">
                  <c:v>3.26</c:v>
                </c:pt>
                <c:pt idx="99">
                  <c:v>3.206</c:v>
                </c:pt>
                <c:pt idx="100">
                  <c:v>3.2010000000000001</c:v>
                </c:pt>
                <c:pt idx="101">
                  <c:v>3.1360000000000001</c:v>
                </c:pt>
                <c:pt idx="102">
                  <c:v>3.0990000000000002</c:v>
                </c:pt>
                <c:pt idx="103">
                  <c:v>3.0590000000000002</c:v>
                </c:pt>
                <c:pt idx="104">
                  <c:v>3.0070000000000001</c:v>
                </c:pt>
                <c:pt idx="105">
                  <c:v>2.99</c:v>
                </c:pt>
                <c:pt idx="106">
                  <c:v>2.9550000000000001</c:v>
                </c:pt>
                <c:pt idx="107">
                  <c:v>2.8879999999999999</c:v>
                </c:pt>
                <c:pt idx="108">
                  <c:v>2.8809999999999998</c:v>
                </c:pt>
                <c:pt idx="109">
                  <c:v>2.911</c:v>
                </c:pt>
                <c:pt idx="110">
                  <c:v>2.867</c:v>
                </c:pt>
                <c:pt idx="111">
                  <c:v>2.859</c:v>
                </c:pt>
                <c:pt idx="112">
                  <c:v>2.8239999999999998</c:v>
                </c:pt>
                <c:pt idx="113">
                  <c:v>2.8050000000000002</c:v>
                </c:pt>
                <c:pt idx="114">
                  <c:v>2.7669999999999999</c:v>
                </c:pt>
                <c:pt idx="115">
                  <c:v>2.726</c:v>
                </c:pt>
                <c:pt idx="116">
                  <c:v>2.7010000000000001</c:v>
                </c:pt>
                <c:pt idx="117">
                  <c:v>2.6989999999999998</c:v>
                </c:pt>
                <c:pt idx="118">
                  <c:v>2.6819999999999999</c:v>
                </c:pt>
                <c:pt idx="119">
                  <c:v>2.6989999999999998</c:v>
                </c:pt>
                <c:pt idx="120">
                  <c:v>2.5419999999999998</c:v>
                </c:pt>
                <c:pt idx="121">
                  <c:v>2.5880000000000001</c:v>
                </c:pt>
                <c:pt idx="122">
                  <c:v>2.585</c:v>
                </c:pt>
                <c:pt idx="123">
                  <c:v>2.5649999999999999</c:v>
                </c:pt>
                <c:pt idx="124">
                  <c:v>2.58</c:v>
                </c:pt>
                <c:pt idx="125">
                  <c:v>2.5720000000000001</c:v>
                </c:pt>
                <c:pt idx="126">
                  <c:v>2.5110000000000001</c:v>
                </c:pt>
                <c:pt idx="127">
                  <c:v>2.504</c:v>
                </c:pt>
                <c:pt idx="128">
                  <c:v>2.4790000000000001</c:v>
                </c:pt>
                <c:pt idx="129">
                  <c:v>2.48</c:v>
                </c:pt>
                <c:pt idx="130">
                  <c:v>2.4550000000000001</c:v>
                </c:pt>
                <c:pt idx="131">
                  <c:v>2.4510000000000001</c:v>
                </c:pt>
                <c:pt idx="132">
                  <c:v>2.4569999999999999</c:v>
                </c:pt>
                <c:pt idx="133">
                  <c:v>2.4409999999999998</c:v>
                </c:pt>
                <c:pt idx="134">
                  <c:v>2.4129999999999998</c:v>
                </c:pt>
                <c:pt idx="135">
                  <c:v>2.391</c:v>
                </c:pt>
                <c:pt idx="136">
                  <c:v>2.3660000000000001</c:v>
                </c:pt>
                <c:pt idx="137">
                  <c:v>2.3439999999999999</c:v>
                </c:pt>
                <c:pt idx="138">
                  <c:v>2.319</c:v>
                </c:pt>
                <c:pt idx="139">
                  <c:v>2.2989999999999999</c:v>
                </c:pt>
                <c:pt idx="140">
                  <c:v>2.2799999999999998</c:v>
                </c:pt>
                <c:pt idx="141">
                  <c:v>2.2589999999999999</c:v>
                </c:pt>
                <c:pt idx="142">
                  <c:v>2.234</c:v>
                </c:pt>
                <c:pt idx="143">
                  <c:v>2.2280000000000002</c:v>
                </c:pt>
                <c:pt idx="144">
                  <c:v>2.2949999999999999</c:v>
                </c:pt>
                <c:pt idx="145">
                  <c:v>2.2559999999999998</c:v>
                </c:pt>
                <c:pt idx="146">
                  <c:v>2.2360000000000002</c:v>
                </c:pt>
                <c:pt idx="147">
                  <c:v>2.19</c:v>
                </c:pt>
                <c:pt idx="148">
                  <c:v>2.1560000000000001</c:v>
                </c:pt>
                <c:pt idx="149">
                  <c:v>2.1419999999999999</c:v>
                </c:pt>
                <c:pt idx="150">
                  <c:v>2.12</c:v>
                </c:pt>
                <c:pt idx="151">
                  <c:v>2.1</c:v>
                </c:pt>
                <c:pt idx="152">
                  <c:v>2.097</c:v>
                </c:pt>
                <c:pt idx="153">
                  <c:v>2.073</c:v>
                </c:pt>
                <c:pt idx="154">
                  <c:v>2.0680000000000001</c:v>
                </c:pt>
                <c:pt idx="155">
                  <c:v>2.0430000000000001</c:v>
                </c:pt>
                <c:pt idx="156">
                  <c:v>2.0009999999999999</c:v>
                </c:pt>
                <c:pt idx="157">
                  <c:v>1.7290000000000001</c:v>
                </c:pt>
                <c:pt idx="158">
                  <c:v>1.9510000000000001</c:v>
                </c:pt>
                <c:pt idx="159">
                  <c:v>1.972</c:v>
                </c:pt>
                <c:pt idx="160">
                  <c:v>1.9490000000000001</c:v>
                </c:pt>
                <c:pt idx="161">
                  <c:v>1.94</c:v>
                </c:pt>
                <c:pt idx="162">
                  <c:v>1.958</c:v>
                </c:pt>
                <c:pt idx="163">
                  <c:v>1.9350000000000001</c:v>
                </c:pt>
                <c:pt idx="164">
                  <c:v>1.95</c:v>
                </c:pt>
                <c:pt idx="165">
                  <c:v>1.9650000000000001</c:v>
                </c:pt>
                <c:pt idx="166">
                  <c:v>1.9570000000000001</c:v>
                </c:pt>
                <c:pt idx="167">
                  <c:v>1.9430000000000001</c:v>
                </c:pt>
                <c:pt idx="168">
                  <c:v>1.869</c:v>
                </c:pt>
                <c:pt idx="169">
                  <c:v>1.82</c:v>
                </c:pt>
                <c:pt idx="170">
                  <c:v>1.853</c:v>
                </c:pt>
                <c:pt idx="171">
                  <c:v>1.865</c:v>
                </c:pt>
                <c:pt idx="172">
                  <c:v>1.8779999999999999</c:v>
                </c:pt>
                <c:pt idx="173">
                  <c:v>1.8540000000000001</c:v>
                </c:pt>
                <c:pt idx="174">
                  <c:v>1.841</c:v>
                </c:pt>
                <c:pt idx="175">
                  <c:v>1.873</c:v>
                </c:pt>
                <c:pt idx="176">
                  <c:v>1.869</c:v>
                </c:pt>
                <c:pt idx="177">
                  <c:v>1.887</c:v>
                </c:pt>
                <c:pt idx="178">
                  <c:v>1.9239999999999999</c:v>
                </c:pt>
                <c:pt idx="179">
                  <c:v>1.845</c:v>
                </c:pt>
                <c:pt idx="180">
                  <c:v>1.827</c:v>
                </c:pt>
                <c:pt idx="181">
                  <c:v>1.7869999999999999</c:v>
                </c:pt>
                <c:pt idx="182">
                  <c:v>1.839</c:v>
                </c:pt>
                <c:pt idx="183">
                  <c:v>1.8360000000000001</c:v>
                </c:pt>
                <c:pt idx="184">
                  <c:v>1.8120000000000001</c:v>
                </c:pt>
                <c:pt idx="185">
                  <c:v>1.8009999999999999</c:v>
                </c:pt>
                <c:pt idx="186">
                  <c:v>1.7789999999999999</c:v>
                </c:pt>
                <c:pt idx="187">
                  <c:v>1.746</c:v>
                </c:pt>
                <c:pt idx="188">
                  <c:v>1.76</c:v>
                </c:pt>
                <c:pt idx="189">
                  <c:v>1.7450000000000001</c:v>
                </c:pt>
                <c:pt idx="190">
                  <c:v>1.7490000000000001</c:v>
                </c:pt>
                <c:pt idx="191">
                  <c:v>1.7310000000000001</c:v>
                </c:pt>
                <c:pt idx="192">
                  <c:v>1.647</c:v>
                </c:pt>
                <c:pt idx="193">
                  <c:v>1.6819999999999999</c:v>
                </c:pt>
                <c:pt idx="194">
                  <c:v>1.669</c:v>
                </c:pt>
                <c:pt idx="195">
                  <c:v>1.6459999999999999</c:v>
                </c:pt>
                <c:pt idx="196">
                  <c:v>1.6339999999999999</c:v>
                </c:pt>
                <c:pt idx="197">
                  <c:v>1.661</c:v>
                </c:pt>
                <c:pt idx="198">
                  <c:v>1.643</c:v>
                </c:pt>
                <c:pt idx="199">
                  <c:v>1.633</c:v>
                </c:pt>
                <c:pt idx="200">
                  <c:v>1.653</c:v>
                </c:pt>
                <c:pt idx="201">
                  <c:v>1.6539999999999999</c:v>
                </c:pt>
                <c:pt idx="202">
                  <c:v>1.649</c:v>
                </c:pt>
                <c:pt idx="203">
                  <c:v>1.6519999999999999</c:v>
                </c:pt>
                <c:pt idx="204">
                  <c:v>1.619</c:v>
                </c:pt>
                <c:pt idx="205">
                  <c:v>1.6120000000000001</c:v>
                </c:pt>
                <c:pt idx="206">
                  <c:v>1.63</c:v>
                </c:pt>
                <c:pt idx="207">
                  <c:v>1.635</c:v>
                </c:pt>
                <c:pt idx="208">
                  <c:v>1.627</c:v>
                </c:pt>
                <c:pt idx="209">
                  <c:v>1.615</c:v>
                </c:pt>
                <c:pt idx="210">
                  <c:v>1.6120000000000001</c:v>
                </c:pt>
                <c:pt idx="211">
                  <c:v>1.595</c:v>
                </c:pt>
                <c:pt idx="212">
                  <c:v>1.607</c:v>
                </c:pt>
                <c:pt idx="213">
                  <c:v>1.6060000000000001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6-47AA-BD54-ADA52586CBFA}"/>
            </c:ext>
          </c:extLst>
        </c:ser>
        <c:ser>
          <c:idx val="5"/>
          <c:order val="6"/>
          <c:tx>
            <c:strRef>
              <c:f>'43'!$G$28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'43'!$G$29:$G$256</c:f>
              <c:numCache>
                <c:formatCode>0.00</c:formatCode>
                <c:ptCount val="228"/>
                <c:pt idx="0">
                  <c:v>5.2999999999999999E-2</c:v>
                </c:pt>
                <c:pt idx="1">
                  <c:v>5.1999999999999998E-2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6.2E-2</c:v>
                </c:pt>
                <c:pt idx="5">
                  <c:v>6.3E-2</c:v>
                </c:pt>
                <c:pt idx="6">
                  <c:v>6.5000000000000002E-2</c:v>
                </c:pt>
                <c:pt idx="7">
                  <c:v>6.8000000000000005E-2</c:v>
                </c:pt>
                <c:pt idx="8">
                  <c:v>6.9000000000000006E-2</c:v>
                </c:pt>
                <c:pt idx="9">
                  <c:v>7.6999999999999999E-2</c:v>
                </c:pt>
                <c:pt idx="10">
                  <c:v>0.08</c:v>
                </c:pt>
                <c:pt idx="11">
                  <c:v>6.6000000000000003E-2</c:v>
                </c:pt>
                <c:pt idx="12">
                  <c:v>7.1999999999999995E-2</c:v>
                </c:pt>
                <c:pt idx="13">
                  <c:v>7.4999999999999997E-2</c:v>
                </c:pt>
                <c:pt idx="14">
                  <c:v>7.9000000000000001E-2</c:v>
                </c:pt>
                <c:pt idx="15">
                  <c:v>8.4000000000000005E-2</c:v>
                </c:pt>
                <c:pt idx="16">
                  <c:v>8.5999999999999993E-2</c:v>
                </c:pt>
                <c:pt idx="17">
                  <c:v>8.7999999999999995E-2</c:v>
                </c:pt>
                <c:pt idx="18">
                  <c:v>9.2999999999999999E-2</c:v>
                </c:pt>
                <c:pt idx="19">
                  <c:v>9.6000000000000002E-2</c:v>
                </c:pt>
                <c:pt idx="20">
                  <c:v>9.8000000000000004E-2</c:v>
                </c:pt>
                <c:pt idx="21">
                  <c:v>9.5000000000000001E-2</c:v>
                </c:pt>
                <c:pt idx="22">
                  <c:v>9.8000000000000004E-2</c:v>
                </c:pt>
                <c:pt idx="23">
                  <c:v>9.6000000000000002E-2</c:v>
                </c:pt>
                <c:pt idx="24">
                  <c:v>0.107</c:v>
                </c:pt>
                <c:pt idx="25">
                  <c:v>0.114</c:v>
                </c:pt>
                <c:pt idx="26">
                  <c:v>0.121</c:v>
                </c:pt>
                <c:pt idx="27">
                  <c:v>0.127</c:v>
                </c:pt>
                <c:pt idx="28">
                  <c:v>0.13600000000000001</c:v>
                </c:pt>
                <c:pt idx="29">
                  <c:v>0.14299999999999999</c:v>
                </c:pt>
                <c:pt idx="30">
                  <c:v>0.151</c:v>
                </c:pt>
                <c:pt idx="31">
                  <c:v>0.155</c:v>
                </c:pt>
                <c:pt idx="32">
                  <c:v>0.16700000000000001</c:v>
                </c:pt>
                <c:pt idx="33">
                  <c:v>0.16700000000000001</c:v>
                </c:pt>
                <c:pt idx="34">
                  <c:v>0.18099999999999999</c:v>
                </c:pt>
                <c:pt idx="35">
                  <c:v>0.17299999999999999</c:v>
                </c:pt>
                <c:pt idx="36">
                  <c:v>0.152</c:v>
                </c:pt>
                <c:pt idx="37">
                  <c:v>0.154</c:v>
                </c:pt>
                <c:pt idx="38">
                  <c:v>0.16400000000000001</c:v>
                </c:pt>
                <c:pt idx="39">
                  <c:v>0.16500000000000001</c:v>
                </c:pt>
                <c:pt idx="40">
                  <c:v>0.16900000000000001</c:v>
                </c:pt>
                <c:pt idx="41">
                  <c:v>0.185</c:v>
                </c:pt>
                <c:pt idx="42">
                  <c:v>0.20599999999999999</c:v>
                </c:pt>
                <c:pt idx="43">
                  <c:v>0.224</c:v>
                </c:pt>
                <c:pt idx="44">
                  <c:v>0.23300000000000001</c:v>
                </c:pt>
                <c:pt idx="45">
                  <c:v>0.248</c:v>
                </c:pt>
                <c:pt idx="46">
                  <c:v>0.26100000000000001</c:v>
                </c:pt>
                <c:pt idx="47">
                  <c:v>0.27200000000000002</c:v>
                </c:pt>
                <c:pt idx="48">
                  <c:v>0.30499999999999999</c:v>
                </c:pt>
                <c:pt idx="49">
                  <c:v>0.318</c:v>
                </c:pt>
                <c:pt idx="50">
                  <c:v>0.33200000000000002</c:v>
                </c:pt>
                <c:pt idx="51">
                  <c:v>0.34599999999999997</c:v>
                </c:pt>
                <c:pt idx="52">
                  <c:v>0.36799999999999999</c:v>
                </c:pt>
                <c:pt idx="53">
                  <c:v>0.378</c:v>
                </c:pt>
                <c:pt idx="54">
                  <c:v>0.39400000000000002</c:v>
                </c:pt>
                <c:pt idx="55">
                  <c:v>0.42099999999999999</c:v>
                </c:pt>
                <c:pt idx="56">
                  <c:v>0.439</c:v>
                </c:pt>
                <c:pt idx="57">
                  <c:v>0.443</c:v>
                </c:pt>
                <c:pt idx="58">
                  <c:v>0.435</c:v>
                </c:pt>
                <c:pt idx="59">
                  <c:v>0.45600000000000002</c:v>
                </c:pt>
                <c:pt idx="60">
                  <c:v>0.45100000000000001</c:v>
                </c:pt>
                <c:pt idx="61">
                  <c:v>0.47699999999999998</c:v>
                </c:pt>
                <c:pt idx="62">
                  <c:v>0.48399999999999999</c:v>
                </c:pt>
                <c:pt idx="63">
                  <c:v>0.49199999999999999</c:v>
                </c:pt>
                <c:pt idx="64">
                  <c:v>0.51600000000000001</c:v>
                </c:pt>
                <c:pt idx="65">
                  <c:v>0.53600000000000003</c:v>
                </c:pt>
                <c:pt idx="66">
                  <c:v>0.56599999999999995</c:v>
                </c:pt>
                <c:pt idx="67">
                  <c:v>0.58299999999999996</c:v>
                </c:pt>
                <c:pt idx="68">
                  <c:v>0.61199999999999999</c:v>
                </c:pt>
                <c:pt idx="69">
                  <c:v>0.61199999999999999</c:v>
                </c:pt>
                <c:pt idx="70">
                  <c:v>0.626</c:v>
                </c:pt>
                <c:pt idx="71">
                  <c:v>0.58599999999999997</c:v>
                </c:pt>
                <c:pt idx="72">
                  <c:v>0.61099999999999999</c:v>
                </c:pt>
                <c:pt idx="73">
                  <c:v>0.63800000000000001</c:v>
                </c:pt>
                <c:pt idx="74">
                  <c:v>0.65300000000000002</c:v>
                </c:pt>
                <c:pt idx="75">
                  <c:v>0.67</c:v>
                </c:pt>
                <c:pt idx="76">
                  <c:v>0.71</c:v>
                </c:pt>
                <c:pt idx="77">
                  <c:v>0.748</c:v>
                </c:pt>
                <c:pt idx="78">
                  <c:v>0.77500000000000002</c:v>
                </c:pt>
                <c:pt idx="79">
                  <c:v>0.80500000000000005</c:v>
                </c:pt>
                <c:pt idx="80">
                  <c:v>0.84799999999999998</c:v>
                </c:pt>
                <c:pt idx="81">
                  <c:v>0.85199999999999998</c:v>
                </c:pt>
                <c:pt idx="82">
                  <c:v>0.85399999999999998</c:v>
                </c:pt>
                <c:pt idx="83">
                  <c:v>0.90100000000000002</c:v>
                </c:pt>
                <c:pt idx="84">
                  <c:v>0.92300000000000004</c:v>
                </c:pt>
                <c:pt idx="85">
                  <c:v>0.92900000000000005</c:v>
                </c:pt>
                <c:pt idx="86">
                  <c:v>0.95799999999999996</c:v>
                </c:pt>
                <c:pt idx="87">
                  <c:v>0.96399999999999997</c:v>
                </c:pt>
                <c:pt idx="88">
                  <c:v>1.0169999999999999</c:v>
                </c:pt>
                <c:pt idx="89">
                  <c:v>1.038</c:v>
                </c:pt>
                <c:pt idx="90">
                  <c:v>1.046</c:v>
                </c:pt>
                <c:pt idx="91">
                  <c:v>1.0349999999999999</c:v>
                </c:pt>
                <c:pt idx="92">
                  <c:v>1.0109999999999999</c:v>
                </c:pt>
                <c:pt idx="93">
                  <c:v>1.048</c:v>
                </c:pt>
                <c:pt idx="94">
                  <c:v>1.0609999999999999</c:v>
                </c:pt>
                <c:pt idx="95">
                  <c:v>1.0569999999999999</c:v>
                </c:pt>
                <c:pt idx="96">
                  <c:v>1.109</c:v>
                </c:pt>
                <c:pt idx="97">
                  <c:v>1.145</c:v>
                </c:pt>
                <c:pt idx="98">
                  <c:v>1.161</c:v>
                </c:pt>
                <c:pt idx="99">
                  <c:v>1.1020000000000001</c:v>
                </c:pt>
                <c:pt idx="100">
                  <c:v>1.113</c:v>
                </c:pt>
                <c:pt idx="101">
                  <c:v>1.123</c:v>
                </c:pt>
                <c:pt idx="102">
                  <c:v>1.1439999999999999</c:v>
                </c:pt>
                <c:pt idx="103">
                  <c:v>1.1000000000000001</c:v>
                </c:pt>
                <c:pt idx="104">
                  <c:v>1.0840000000000001</c:v>
                </c:pt>
                <c:pt idx="105">
                  <c:v>1.157</c:v>
                </c:pt>
                <c:pt idx="106">
                  <c:v>1.1879999999999999</c:v>
                </c:pt>
                <c:pt idx="107">
                  <c:v>1.038</c:v>
                </c:pt>
                <c:pt idx="108">
                  <c:v>1.0529999999999999</c:v>
                </c:pt>
                <c:pt idx="109">
                  <c:v>1.1539999999999999</c:v>
                </c:pt>
                <c:pt idx="110">
                  <c:v>1.167</c:v>
                </c:pt>
                <c:pt idx="111">
                  <c:v>1.2370000000000001</c:v>
                </c:pt>
                <c:pt idx="112">
                  <c:v>1.248</c:v>
                </c:pt>
                <c:pt idx="113">
                  <c:v>1.2450000000000001</c:v>
                </c:pt>
                <c:pt idx="114">
                  <c:v>1.278</c:v>
                </c:pt>
                <c:pt idx="115">
                  <c:v>1.3120000000000001</c:v>
                </c:pt>
                <c:pt idx="116">
                  <c:v>1.3069999999999999</c:v>
                </c:pt>
                <c:pt idx="117">
                  <c:v>1.389</c:v>
                </c:pt>
                <c:pt idx="118">
                  <c:v>1.411</c:v>
                </c:pt>
                <c:pt idx="119">
                  <c:v>1.4059999999999999</c:v>
                </c:pt>
                <c:pt idx="120">
                  <c:v>1.3620000000000001</c:v>
                </c:pt>
                <c:pt idx="121">
                  <c:v>1.3859999999999999</c:v>
                </c:pt>
                <c:pt idx="122">
                  <c:v>1.393</c:v>
                </c:pt>
                <c:pt idx="123">
                  <c:v>1.476</c:v>
                </c:pt>
                <c:pt idx="124">
                  <c:v>1.5249999999999999</c:v>
                </c:pt>
                <c:pt idx="125">
                  <c:v>1.5129999999999999</c:v>
                </c:pt>
                <c:pt idx="126">
                  <c:v>1.579</c:v>
                </c:pt>
                <c:pt idx="127">
                  <c:v>1.607</c:v>
                </c:pt>
                <c:pt idx="128">
                  <c:v>1.655</c:v>
                </c:pt>
                <c:pt idx="129">
                  <c:v>1.6850000000000001</c:v>
                </c:pt>
                <c:pt idx="130">
                  <c:v>1.6639999999999999</c:v>
                </c:pt>
                <c:pt idx="131">
                  <c:v>1.746</c:v>
                </c:pt>
                <c:pt idx="132">
                  <c:v>1.764</c:v>
                </c:pt>
                <c:pt idx="133">
                  <c:v>1.7030000000000001</c:v>
                </c:pt>
                <c:pt idx="134">
                  <c:v>1.8320000000000001</c:v>
                </c:pt>
                <c:pt idx="135">
                  <c:v>1.8540000000000001</c:v>
                </c:pt>
                <c:pt idx="136">
                  <c:v>1.847</c:v>
                </c:pt>
                <c:pt idx="137">
                  <c:v>1.8919999999999999</c:v>
                </c:pt>
                <c:pt idx="138">
                  <c:v>1.9279999999999999</c:v>
                </c:pt>
                <c:pt idx="139">
                  <c:v>1.9730000000000001</c:v>
                </c:pt>
                <c:pt idx="140">
                  <c:v>1.9359999999999999</c:v>
                </c:pt>
                <c:pt idx="141">
                  <c:v>2.0249999999999999</c:v>
                </c:pt>
                <c:pt idx="142">
                  <c:v>2.069</c:v>
                </c:pt>
                <c:pt idx="143">
                  <c:v>2.024</c:v>
                </c:pt>
                <c:pt idx="144">
                  <c:v>2.2269999999999999</c:v>
                </c:pt>
                <c:pt idx="145">
                  <c:v>2.2909999999999999</c:v>
                </c:pt>
                <c:pt idx="146">
                  <c:v>2.3159999999999998</c:v>
                </c:pt>
                <c:pt idx="147">
                  <c:v>2.0059999999999998</c:v>
                </c:pt>
                <c:pt idx="148">
                  <c:v>1.42</c:v>
                </c:pt>
                <c:pt idx="149">
                  <c:v>1.4510000000000001</c:v>
                </c:pt>
                <c:pt idx="150">
                  <c:v>1.7010000000000001</c:v>
                </c:pt>
                <c:pt idx="151">
                  <c:v>1.9430000000000001</c:v>
                </c:pt>
                <c:pt idx="152">
                  <c:v>2.0659999999999998</c:v>
                </c:pt>
                <c:pt idx="153">
                  <c:v>2.1240000000000001</c:v>
                </c:pt>
                <c:pt idx="154">
                  <c:v>2.1240000000000001</c:v>
                </c:pt>
                <c:pt idx="155">
                  <c:v>2.1219999999999999</c:v>
                </c:pt>
                <c:pt idx="156">
                  <c:v>2.129</c:v>
                </c:pt>
                <c:pt idx="157">
                  <c:v>2.0219999999999998</c:v>
                </c:pt>
                <c:pt idx="158">
                  <c:v>2.1419999999999999</c:v>
                </c:pt>
                <c:pt idx="159">
                  <c:v>2.1909999999999998</c:v>
                </c:pt>
                <c:pt idx="160">
                  <c:v>2.23</c:v>
                </c:pt>
                <c:pt idx="161">
                  <c:v>2.2309999999999999</c:v>
                </c:pt>
                <c:pt idx="162">
                  <c:v>2.1520000000000001</c:v>
                </c:pt>
                <c:pt idx="163">
                  <c:v>2.214</c:v>
                </c:pt>
                <c:pt idx="164">
                  <c:v>2.2599999999999998</c:v>
                </c:pt>
                <c:pt idx="165">
                  <c:v>2.2400000000000002</c:v>
                </c:pt>
                <c:pt idx="166">
                  <c:v>2.3029999999999999</c:v>
                </c:pt>
                <c:pt idx="167">
                  <c:v>2.2589999999999999</c:v>
                </c:pt>
                <c:pt idx="168">
                  <c:v>2.129</c:v>
                </c:pt>
                <c:pt idx="169">
                  <c:v>2.153</c:v>
                </c:pt>
                <c:pt idx="170">
                  <c:v>2.2589999999999999</c:v>
                </c:pt>
                <c:pt idx="171">
                  <c:v>1.8460000000000001</c:v>
                </c:pt>
                <c:pt idx="172">
                  <c:v>2.09</c:v>
                </c:pt>
                <c:pt idx="173">
                  <c:v>2.2959999999999998</c:v>
                </c:pt>
                <c:pt idx="174">
                  <c:v>2.33</c:v>
                </c:pt>
                <c:pt idx="175">
                  <c:v>2.319</c:v>
                </c:pt>
                <c:pt idx="176">
                  <c:v>2.383</c:v>
                </c:pt>
                <c:pt idx="177">
                  <c:v>2.3660000000000001</c:v>
                </c:pt>
                <c:pt idx="178">
                  <c:v>2.2890000000000001</c:v>
                </c:pt>
                <c:pt idx="179">
                  <c:v>1.9930000000000001</c:v>
                </c:pt>
                <c:pt idx="180">
                  <c:v>2.1789999999999998</c:v>
                </c:pt>
                <c:pt idx="181">
                  <c:v>2.331</c:v>
                </c:pt>
                <c:pt idx="182">
                  <c:v>2.335</c:v>
                </c:pt>
                <c:pt idx="183">
                  <c:v>2.3889999999999998</c:v>
                </c:pt>
                <c:pt idx="184">
                  <c:v>2.4180000000000001</c:v>
                </c:pt>
                <c:pt idx="185">
                  <c:v>2.4860000000000002</c:v>
                </c:pt>
                <c:pt idx="186">
                  <c:v>2.5259999999999998</c:v>
                </c:pt>
                <c:pt idx="187">
                  <c:v>2.5510000000000002</c:v>
                </c:pt>
                <c:pt idx="188">
                  <c:v>2.6429999999999998</c:v>
                </c:pt>
                <c:pt idx="189">
                  <c:v>2.613</c:v>
                </c:pt>
                <c:pt idx="190">
                  <c:v>2.6579999999999999</c:v>
                </c:pt>
                <c:pt idx="191">
                  <c:v>2.706</c:v>
                </c:pt>
                <c:pt idx="192">
                  <c:v>2.3010000000000002</c:v>
                </c:pt>
                <c:pt idx="193">
                  <c:v>2.5830000000000002</c:v>
                </c:pt>
                <c:pt idx="194">
                  <c:v>2.6</c:v>
                </c:pt>
                <c:pt idx="195">
                  <c:v>2.661</c:v>
                </c:pt>
                <c:pt idx="196">
                  <c:v>2.69</c:v>
                </c:pt>
                <c:pt idx="197">
                  <c:v>2.6789999999999998</c:v>
                </c:pt>
                <c:pt idx="198">
                  <c:v>2.6629999999999998</c:v>
                </c:pt>
                <c:pt idx="199">
                  <c:v>2.7109999999999999</c:v>
                </c:pt>
                <c:pt idx="200">
                  <c:v>2.7330000000000001</c:v>
                </c:pt>
                <c:pt idx="201">
                  <c:v>2.6269999999999998</c:v>
                </c:pt>
                <c:pt idx="202">
                  <c:v>2.6749999999999998</c:v>
                </c:pt>
                <c:pt idx="203">
                  <c:v>2.6</c:v>
                </c:pt>
                <c:pt idx="204">
                  <c:v>2.5550000000000002</c:v>
                </c:pt>
                <c:pt idx="205">
                  <c:v>2.5190000000000001</c:v>
                </c:pt>
                <c:pt idx="206">
                  <c:v>2.6509999999999998</c:v>
                </c:pt>
                <c:pt idx="207">
                  <c:v>2.6760000000000002</c:v>
                </c:pt>
                <c:pt idx="208">
                  <c:v>2.6030000000000002</c:v>
                </c:pt>
                <c:pt idx="209">
                  <c:v>2.6819999999999999</c:v>
                </c:pt>
                <c:pt idx="210">
                  <c:v>2.742</c:v>
                </c:pt>
                <c:pt idx="211">
                  <c:v>2.726</c:v>
                </c:pt>
                <c:pt idx="212">
                  <c:v>2.8109999999999999</c:v>
                </c:pt>
                <c:pt idx="213">
                  <c:v>2.8029999999999999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6-47AA-BD54-ADA52586CBFA}"/>
            </c:ext>
          </c:extLst>
        </c:ser>
        <c:ser>
          <c:idx val="4"/>
          <c:order val="7"/>
          <c:tx>
            <c:strRef>
              <c:f>'43'!$F$28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rgbClr val="ECE3F5">
                <a:alpha val="70000"/>
              </a:srgbClr>
            </a:solidFill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'43'!$F$29:$F$256</c:f>
              <c:numCache>
                <c:formatCode>0.00</c:formatCode>
                <c:ptCount val="2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0</c:v>
                </c:pt>
                <c:pt idx="7">
                  <c:v>0</c:v>
                </c:pt>
                <c:pt idx="8">
                  <c:v>1E-3</c:v>
                </c:pt>
                <c:pt idx="9">
                  <c:v>4.0000000000000001E-3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5.0000000000000001E-3</c:v>
                </c:pt>
                <c:pt idx="13">
                  <c:v>8.0000000000000002E-3</c:v>
                </c:pt>
                <c:pt idx="14">
                  <c:v>0.01</c:v>
                </c:pt>
                <c:pt idx="15">
                  <c:v>1.2E-2</c:v>
                </c:pt>
                <c:pt idx="16">
                  <c:v>1.7999999999999999E-2</c:v>
                </c:pt>
                <c:pt idx="17">
                  <c:v>2.1999999999999999E-2</c:v>
                </c:pt>
                <c:pt idx="18">
                  <c:v>3.1E-2</c:v>
                </c:pt>
                <c:pt idx="19">
                  <c:v>0.04</c:v>
                </c:pt>
                <c:pt idx="20">
                  <c:v>5.0999999999999997E-2</c:v>
                </c:pt>
                <c:pt idx="21">
                  <c:v>7.2999999999999995E-2</c:v>
                </c:pt>
                <c:pt idx="22">
                  <c:v>0.106</c:v>
                </c:pt>
                <c:pt idx="23">
                  <c:v>0.105</c:v>
                </c:pt>
                <c:pt idx="24">
                  <c:v>0.115</c:v>
                </c:pt>
                <c:pt idx="25">
                  <c:v>0.123</c:v>
                </c:pt>
                <c:pt idx="26">
                  <c:v>0.13500000000000001</c:v>
                </c:pt>
                <c:pt idx="27">
                  <c:v>0.151</c:v>
                </c:pt>
                <c:pt idx="28">
                  <c:v>0.185</c:v>
                </c:pt>
                <c:pt idx="29">
                  <c:v>0.22600000000000001</c:v>
                </c:pt>
                <c:pt idx="30">
                  <c:v>0.23899999999999999</c:v>
                </c:pt>
                <c:pt idx="31">
                  <c:v>0.26900000000000002</c:v>
                </c:pt>
                <c:pt idx="32">
                  <c:v>0.309</c:v>
                </c:pt>
                <c:pt idx="33">
                  <c:v>0.34699999999999998</c:v>
                </c:pt>
                <c:pt idx="34">
                  <c:v>0.38700000000000001</c:v>
                </c:pt>
                <c:pt idx="35">
                  <c:v>0.50600000000000001</c:v>
                </c:pt>
                <c:pt idx="36">
                  <c:v>0.56799999999999995</c:v>
                </c:pt>
                <c:pt idx="37">
                  <c:v>0.60699999999999998</c:v>
                </c:pt>
                <c:pt idx="38">
                  <c:v>0.625</c:v>
                </c:pt>
                <c:pt idx="39">
                  <c:v>0.73399999999999999</c:v>
                </c:pt>
                <c:pt idx="40">
                  <c:v>0.79</c:v>
                </c:pt>
                <c:pt idx="41">
                  <c:v>0.83299999999999996</c:v>
                </c:pt>
                <c:pt idx="42">
                  <c:v>0.92200000000000004</c:v>
                </c:pt>
                <c:pt idx="43">
                  <c:v>1.0429999999999999</c:v>
                </c:pt>
                <c:pt idx="44">
                  <c:v>1.1859999999999999</c:v>
                </c:pt>
                <c:pt idx="45">
                  <c:v>1.2609999999999999</c:v>
                </c:pt>
                <c:pt idx="46">
                  <c:v>1.4039999999999999</c:v>
                </c:pt>
                <c:pt idx="47">
                  <c:v>1.512</c:v>
                </c:pt>
                <c:pt idx="48">
                  <c:v>1.613</c:v>
                </c:pt>
                <c:pt idx="49">
                  <c:v>1.6539999999999999</c:v>
                </c:pt>
                <c:pt idx="50">
                  <c:v>1.74</c:v>
                </c:pt>
                <c:pt idx="51">
                  <c:v>1.768</c:v>
                </c:pt>
                <c:pt idx="52">
                  <c:v>1.9079999999999999</c:v>
                </c:pt>
                <c:pt idx="53">
                  <c:v>1.998</c:v>
                </c:pt>
                <c:pt idx="54">
                  <c:v>2.0910000000000002</c:v>
                </c:pt>
                <c:pt idx="55">
                  <c:v>2.238</c:v>
                </c:pt>
                <c:pt idx="56">
                  <c:v>2.3340000000000001</c:v>
                </c:pt>
                <c:pt idx="57">
                  <c:v>2.4620000000000002</c:v>
                </c:pt>
                <c:pt idx="58">
                  <c:v>2.556</c:v>
                </c:pt>
                <c:pt idx="59">
                  <c:v>2.5640000000000001</c:v>
                </c:pt>
                <c:pt idx="60">
                  <c:v>2.593</c:v>
                </c:pt>
                <c:pt idx="61">
                  <c:v>2.7440000000000002</c:v>
                </c:pt>
                <c:pt idx="62">
                  <c:v>2.8969999999999998</c:v>
                </c:pt>
                <c:pt idx="63">
                  <c:v>2.976</c:v>
                </c:pt>
                <c:pt idx="64">
                  <c:v>3.097</c:v>
                </c:pt>
                <c:pt idx="65">
                  <c:v>3.2450000000000001</c:v>
                </c:pt>
                <c:pt idx="66">
                  <c:v>3.29</c:v>
                </c:pt>
                <c:pt idx="67">
                  <c:v>3.2749999999999999</c:v>
                </c:pt>
                <c:pt idx="68">
                  <c:v>3.339</c:v>
                </c:pt>
                <c:pt idx="69">
                  <c:v>3.2919999999999998</c:v>
                </c:pt>
                <c:pt idx="70">
                  <c:v>3.2730000000000001</c:v>
                </c:pt>
                <c:pt idx="71">
                  <c:v>3.4620000000000002</c:v>
                </c:pt>
                <c:pt idx="72">
                  <c:v>3.3820000000000001</c:v>
                </c:pt>
                <c:pt idx="73">
                  <c:v>3.4729999999999999</c:v>
                </c:pt>
                <c:pt idx="74">
                  <c:v>3.5990000000000002</c:v>
                </c:pt>
                <c:pt idx="75">
                  <c:v>3.7879999999999998</c:v>
                </c:pt>
                <c:pt idx="76">
                  <c:v>3.9380000000000002</c:v>
                </c:pt>
                <c:pt idx="77">
                  <c:v>4.0490000000000004</c:v>
                </c:pt>
                <c:pt idx="78">
                  <c:v>4.09</c:v>
                </c:pt>
                <c:pt idx="79">
                  <c:v>4.133</c:v>
                </c:pt>
                <c:pt idx="80">
                  <c:v>4.1459999999999999</c:v>
                </c:pt>
                <c:pt idx="81">
                  <c:v>4.2320000000000002</c:v>
                </c:pt>
                <c:pt idx="82">
                  <c:v>4.3449999999999998</c:v>
                </c:pt>
                <c:pt idx="83">
                  <c:v>4.6230000000000002</c:v>
                </c:pt>
                <c:pt idx="84">
                  <c:v>4.46</c:v>
                </c:pt>
                <c:pt idx="85">
                  <c:v>4.5720000000000001</c:v>
                </c:pt>
                <c:pt idx="86">
                  <c:v>4.6040000000000001</c:v>
                </c:pt>
                <c:pt idx="87">
                  <c:v>4.5789999999999997</c:v>
                </c:pt>
                <c:pt idx="88">
                  <c:v>4.5590000000000002</c:v>
                </c:pt>
                <c:pt idx="89">
                  <c:v>4.556</c:v>
                </c:pt>
                <c:pt idx="90">
                  <c:v>4.6539999999999999</c:v>
                </c:pt>
                <c:pt idx="91">
                  <c:v>4.585</c:v>
                </c:pt>
                <c:pt idx="92">
                  <c:v>4.7050000000000001</c:v>
                </c:pt>
                <c:pt idx="93">
                  <c:v>4.6879999999999997</c:v>
                </c:pt>
                <c:pt idx="94">
                  <c:v>4.5590000000000002</c:v>
                </c:pt>
                <c:pt idx="95">
                  <c:v>4.6070000000000002</c:v>
                </c:pt>
                <c:pt idx="96">
                  <c:v>4.3620000000000001</c:v>
                </c:pt>
                <c:pt idx="97">
                  <c:v>4.3019999999999996</c:v>
                </c:pt>
                <c:pt idx="98">
                  <c:v>4.2610000000000001</c:v>
                </c:pt>
                <c:pt idx="99">
                  <c:v>4.2690000000000001</c:v>
                </c:pt>
                <c:pt idx="100">
                  <c:v>4.2809999999999997</c:v>
                </c:pt>
                <c:pt idx="101">
                  <c:v>4.26</c:v>
                </c:pt>
                <c:pt idx="102">
                  <c:v>4.1719999999999997</c:v>
                </c:pt>
                <c:pt idx="103">
                  <c:v>4.0750000000000002</c:v>
                </c:pt>
                <c:pt idx="104">
                  <c:v>3.964</c:v>
                </c:pt>
                <c:pt idx="105">
                  <c:v>3.9239999999999999</c:v>
                </c:pt>
                <c:pt idx="106">
                  <c:v>3.8639999999999999</c:v>
                </c:pt>
                <c:pt idx="107">
                  <c:v>3.7549999999999999</c:v>
                </c:pt>
                <c:pt idx="108">
                  <c:v>3.7650000000000001</c:v>
                </c:pt>
                <c:pt idx="109">
                  <c:v>3.7949999999999999</c:v>
                </c:pt>
                <c:pt idx="110">
                  <c:v>3.7410000000000001</c:v>
                </c:pt>
                <c:pt idx="111">
                  <c:v>3.8050000000000002</c:v>
                </c:pt>
                <c:pt idx="112">
                  <c:v>3.88</c:v>
                </c:pt>
                <c:pt idx="113">
                  <c:v>3.992</c:v>
                </c:pt>
                <c:pt idx="114">
                  <c:v>4.1219999999999999</c:v>
                </c:pt>
                <c:pt idx="115">
                  <c:v>3.851</c:v>
                </c:pt>
                <c:pt idx="116">
                  <c:v>3.9940000000000002</c:v>
                </c:pt>
                <c:pt idx="117">
                  <c:v>4.1550000000000002</c:v>
                </c:pt>
                <c:pt idx="118">
                  <c:v>4.226</c:v>
                </c:pt>
                <c:pt idx="119">
                  <c:v>4.1559999999999997</c:v>
                </c:pt>
                <c:pt idx="120">
                  <c:v>3.9359999999999999</c:v>
                </c:pt>
                <c:pt idx="121">
                  <c:v>3.9409999999999998</c:v>
                </c:pt>
                <c:pt idx="122">
                  <c:v>4.0330000000000004</c:v>
                </c:pt>
                <c:pt idx="123">
                  <c:v>4.0119999999999996</c:v>
                </c:pt>
                <c:pt idx="124">
                  <c:v>4.0570000000000004</c:v>
                </c:pt>
                <c:pt idx="125">
                  <c:v>4.1020000000000003</c:v>
                </c:pt>
                <c:pt idx="126">
                  <c:v>4.0739999999999998</c:v>
                </c:pt>
                <c:pt idx="127">
                  <c:v>4.1379999999999999</c:v>
                </c:pt>
                <c:pt idx="128">
                  <c:v>4.1239999999999997</c:v>
                </c:pt>
                <c:pt idx="129">
                  <c:v>4.1050000000000004</c:v>
                </c:pt>
                <c:pt idx="130">
                  <c:v>4.1459999999999999</c:v>
                </c:pt>
                <c:pt idx="131">
                  <c:v>4.1920000000000002</c:v>
                </c:pt>
                <c:pt idx="132">
                  <c:v>4.16</c:v>
                </c:pt>
                <c:pt idx="133">
                  <c:v>4.1120000000000001</c:v>
                </c:pt>
                <c:pt idx="134">
                  <c:v>4.1180000000000003</c:v>
                </c:pt>
                <c:pt idx="135">
                  <c:v>4.2140000000000004</c:v>
                </c:pt>
                <c:pt idx="136">
                  <c:v>4.2789999999999999</c:v>
                </c:pt>
                <c:pt idx="137">
                  <c:v>4.3550000000000004</c:v>
                </c:pt>
                <c:pt idx="138">
                  <c:v>4.4029999999999996</c:v>
                </c:pt>
                <c:pt idx="139">
                  <c:v>4.46</c:v>
                </c:pt>
                <c:pt idx="140">
                  <c:v>4.5339999999999998</c:v>
                </c:pt>
                <c:pt idx="141">
                  <c:v>4.5229999999999997</c:v>
                </c:pt>
                <c:pt idx="142">
                  <c:v>4.4809999999999999</c:v>
                </c:pt>
                <c:pt idx="143">
                  <c:v>4.5039999999999996</c:v>
                </c:pt>
                <c:pt idx="144">
                  <c:v>4.6689999999999996</c:v>
                </c:pt>
                <c:pt idx="145">
                  <c:v>4.6130000000000004</c:v>
                </c:pt>
                <c:pt idx="146">
                  <c:v>4.601</c:v>
                </c:pt>
                <c:pt idx="147">
                  <c:v>4.415</c:v>
                </c:pt>
                <c:pt idx="148">
                  <c:v>3.6739999999999999</c:v>
                </c:pt>
                <c:pt idx="149">
                  <c:v>3.7240000000000002</c:v>
                </c:pt>
                <c:pt idx="150">
                  <c:v>3.8149999999999999</c:v>
                </c:pt>
                <c:pt idx="151">
                  <c:v>3.8879999999999999</c:v>
                </c:pt>
                <c:pt idx="152">
                  <c:v>3.84</c:v>
                </c:pt>
                <c:pt idx="153">
                  <c:v>3.7519999999999998</c:v>
                </c:pt>
                <c:pt idx="154">
                  <c:v>3.7170000000000001</c:v>
                </c:pt>
                <c:pt idx="155">
                  <c:v>3.68</c:v>
                </c:pt>
                <c:pt idx="156">
                  <c:v>3.6440000000000001</c:v>
                </c:pt>
                <c:pt idx="157">
                  <c:v>3.2309999999999999</c:v>
                </c:pt>
                <c:pt idx="158">
                  <c:v>3.843</c:v>
                </c:pt>
                <c:pt idx="159">
                  <c:v>3.9409999999999998</c:v>
                </c:pt>
                <c:pt idx="160">
                  <c:v>3.867</c:v>
                </c:pt>
                <c:pt idx="161">
                  <c:v>3.8239999999999998</c:v>
                </c:pt>
                <c:pt idx="162">
                  <c:v>3.9</c:v>
                </c:pt>
                <c:pt idx="163">
                  <c:v>3.831</c:v>
                </c:pt>
                <c:pt idx="164">
                  <c:v>3.8620000000000001</c:v>
                </c:pt>
                <c:pt idx="165">
                  <c:v>3.831</c:v>
                </c:pt>
                <c:pt idx="166">
                  <c:v>3.8159999999999998</c:v>
                </c:pt>
                <c:pt idx="167">
                  <c:v>3.91</c:v>
                </c:pt>
                <c:pt idx="168">
                  <c:v>3.8130000000000002</c:v>
                </c:pt>
                <c:pt idx="169">
                  <c:v>3.903</c:v>
                </c:pt>
                <c:pt idx="170">
                  <c:v>3.9660000000000002</c:v>
                </c:pt>
                <c:pt idx="171">
                  <c:v>4.1399999999999997</c:v>
                </c:pt>
                <c:pt idx="172">
                  <c:v>4.1589999999999998</c:v>
                </c:pt>
                <c:pt idx="173">
                  <c:v>4.298</c:v>
                </c:pt>
                <c:pt idx="174">
                  <c:v>4.2220000000000004</c:v>
                </c:pt>
                <c:pt idx="175">
                  <c:v>4.2779999999999996</c:v>
                </c:pt>
                <c:pt idx="176">
                  <c:v>4.2789999999999999</c:v>
                </c:pt>
                <c:pt idx="177">
                  <c:v>4.2910000000000004</c:v>
                </c:pt>
                <c:pt idx="178">
                  <c:v>4.2489999999999997</c:v>
                </c:pt>
                <c:pt idx="179">
                  <c:v>4.2130000000000001</c:v>
                </c:pt>
                <c:pt idx="180">
                  <c:v>4.1680000000000001</c:v>
                </c:pt>
                <c:pt idx="181">
                  <c:v>4.2510000000000003</c:v>
                </c:pt>
                <c:pt idx="182">
                  <c:v>4.4859999999999998</c:v>
                </c:pt>
                <c:pt idx="183">
                  <c:v>4.431</c:v>
                </c:pt>
                <c:pt idx="184">
                  <c:v>4.51</c:v>
                </c:pt>
                <c:pt idx="185">
                  <c:v>4.4279999999999999</c:v>
                </c:pt>
                <c:pt idx="186">
                  <c:v>4.4459999999999997</c:v>
                </c:pt>
                <c:pt idx="187">
                  <c:v>4.38</c:v>
                </c:pt>
                <c:pt idx="188">
                  <c:v>4.4930000000000003</c:v>
                </c:pt>
                <c:pt idx="189">
                  <c:v>4.4210000000000003</c:v>
                </c:pt>
                <c:pt idx="190">
                  <c:v>4.4050000000000002</c:v>
                </c:pt>
                <c:pt idx="191">
                  <c:v>4.3879999999999999</c:v>
                </c:pt>
                <c:pt idx="192">
                  <c:v>4.3010000000000002</c:v>
                </c:pt>
                <c:pt idx="193">
                  <c:v>4.3730000000000002</c:v>
                </c:pt>
                <c:pt idx="194">
                  <c:v>4.37</c:v>
                </c:pt>
                <c:pt idx="195">
                  <c:v>4.2450000000000001</c:v>
                </c:pt>
                <c:pt idx="196">
                  <c:v>4.4390000000000001</c:v>
                </c:pt>
                <c:pt idx="197">
                  <c:v>4.4249999999999998</c:v>
                </c:pt>
                <c:pt idx="198">
                  <c:v>4.298</c:v>
                </c:pt>
                <c:pt idx="199">
                  <c:v>4.2519999999999998</c:v>
                </c:pt>
                <c:pt idx="200">
                  <c:v>4.2679999999999998</c:v>
                </c:pt>
                <c:pt idx="201">
                  <c:v>4.4409999999999998</c:v>
                </c:pt>
                <c:pt idx="202">
                  <c:v>4.335</c:v>
                </c:pt>
                <c:pt idx="203">
                  <c:v>4.21</c:v>
                </c:pt>
                <c:pt idx="204">
                  <c:v>4.0430000000000001</c:v>
                </c:pt>
                <c:pt idx="205">
                  <c:v>4.2060000000000004</c:v>
                </c:pt>
                <c:pt idx="206">
                  <c:v>4.2629999999999999</c:v>
                </c:pt>
                <c:pt idx="207">
                  <c:v>4.3079999999999998</c:v>
                </c:pt>
                <c:pt idx="208">
                  <c:v>4.3920000000000003</c:v>
                </c:pt>
                <c:pt idx="209">
                  <c:v>4.4130000000000003</c:v>
                </c:pt>
                <c:pt idx="210">
                  <c:v>4.3639999999999999</c:v>
                </c:pt>
                <c:pt idx="211">
                  <c:v>4.3079999999999998</c:v>
                </c:pt>
                <c:pt idx="212">
                  <c:v>4.3760000000000003</c:v>
                </c:pt>
                <c:pt idx="213">
                  <c:v>4.4210000000000003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96-47AA-BD54-ADA52586CBFA}"/>
            </c:ext>
          </c:extLst>
        </c:ser>
        <c:ser>
          <c:idx val="2"/>
          <c:order val="8"/>
          <c:tx>
            <c:strRef>
              <c:f>'43'!$E$28</c:f>
              <c:strCache>
                <c:ptCount val="1"/>
                <c:pt idx="0">
                  <c:v>Utica</c:v>
                </c:pt>
              </c:strCache>
            </c:strRef>
          </c:tx>
          <c:spPr>
            <a:solidFill>
              <a:srgbClr val="CF97D5">
                <a:alpha val="65000"/>
              </a:srgb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'43'!$E$29:$E$256</c:f>
              <c:numCache>
                <c:formatCode>0.00</c:formatCode>
                <c:ptCount val="228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1E-3</c:v>
                </c:pt>
                <c:pt idx="31">
                  <c:v>1E-3</c:v>
                </c:pt>
                <c:pt idx="32">
                  <c:v>1E-3</c:v>
                </c:pt>
                <c:pt idx="33">
                  <c:v>1E-3</c:v>
                </c:pt>
                <c:pt idx="34">
                  <c:v>1E-3</c:v>
                </c:pt>
                <c:pt idx="35">
                  <c:v>1E-3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8.0000000000000002E-3</c:v>
                </c:pt>
                <c:pt idx="42">
                  <c:v>8.9999999999999993E-3</c:v>
                </c:pt>
                <c:pt idx="43">
                  <c:v>1.2E-2</c:v>
                </c:pt>
                <c:pt idx="44">
                  <c:v>1.7999999999999999E-2</c:v>
                </c:pt>
                <c:pt idx="45">
                  <c:v>1.9E-2</c:v>
                </c:pt>
                <c:pt idx="46">
                  <c:v>1.9E-2</c:v>
                </c:pt>
                <c:pt idx="47">
                  <c:v>1.9E-2</c:v>
                </c:pt>
                <c:pt idx="48">
                  <c:v>1.2999999999999999E-2</c:v>
                </c:pt>
                <c:pt idx="49">
                  <c:v>1.7000000000000001E-2</c:v>
                </c:pt>
                <c:pt idx="50">
                  <c:v>1.7999999999999999E-2</c:v>
                </c:pt>
                <c:pt idx="51">
                  <c:v>2.1999999999999999E-2</c:v>
                </c:pt>
                <c:pt idx="52">
                  <c:v>2.1999999999999999E-2</c:v>
                </c:pt>
                <c:pt idx="53">
                  <c:v>3.5000000000000003E-2</c:v>
                </c:pt>
                <c:pt idx="54">
                  <c:v>4.3999999999999997E-2</c:v>
                </c:pt>
                <c:pt idx="55">
                  <c:v>5.3999999999999999E-2</c:v>
                </c:pt>
                <c:pt idx="56">
                  <c:v>6.2E-2</c:v>
                </c:pt>
                <c:pt idx="57">
                  <c:v>6.2E-2</c:v>
                </c:pt>
                <c:pt idx="58">
                  <c:v>7.3999999999999996E-2</c:v>
                </c:pt>
                <c:pt idx="59">
                  <c:v>8.5999999999999993E-2</c:v>
                </c:pt>
                <c:pt idx="60">
                  <c:v>8.4000000000000005E-2</c:v>
                </c:pt>
                <c:pt idx="61">
                  <c:v>0.104</c:v>
                </c:pt>
                <c:pt idx="62">
                  <c:v>0.114</c:v>
                </c:pt>
                <c:pt idx="63">
                  <c:v>0.154</c:v>
                </c:pt>
                <c:pt idx="64">
                  <c:v>0.16800000000000001</c:v>
                </c:pt>
                <c:pt idx="65">
                  <c:v>0.20899999999999999</c:v>
                </c:pt>
                <c:pt idx="66">
                  <c:v>0.34</c:v>
                </c:pt>
                <c:pt idx="67">
                  <c:v>0.38400000000000001</c:v>
                </c:pt>
                <c:pt idx="68">
                  <c:v>0.42199999999999999</c:v>
                </c:pt>
                <c:pt idx="69">
                  <c:v>0.43099999999999999</c:v>
                </c:pt>
                <c:pt idx="70">
                  <c:v>0.47199999999999998</c:v>
                </c:pt>
                <c:pt idx="71">
                  <c:v>0.54700000000000004</c:v>
                </c:pt>
                <c:pt idx="72">
                  <c:v>0.68200000000000005</c:v>
                </c:pt>
                <c:pt idx="73">
                  <c:v>0.71099999999999997</c:v>
                </c:pt>
                <c:pt idx="74">
                  <c:v>0.77900000000000003</c:v>
                </c:pt>
                <c:pt idx="75">
                  <c:v>0.85799999999999998</c:v>
                </c:pt>
                <c:pt idx="76">
                  <c:v>0.90800000000000003</c:v>
                </c:pt>
                <c:pt idx="77">
                  <c:v>1.0149999999999999</c:v>
                </c:pt>
                <c:pt idx="78">
                  <c:v>1.252</c:v>
                </c:pt>
                <c:pt idx="79">
                  <c:v>1.387</c:v>
                </c:pt>
                <c:pt idx="80">
                  <c:v>1.52</c:v>
                </c:pt>
                <c:pt idx="81">
                  <c:v>1.6679999999999999</c:v>
                </c:pt>
                <c:pt idx="82">
                  <c:v>1.7729999999999999</c:v>
                </c:pt>
                <c:pt idx="83">
                  <c:v>1.919</c:v>
                </c:pt>
                <c:pt idx="84">
                  <c:v>2.0310000000000001</c:v>
                </c:pt>
                <c:pt idx="85">
                  <c:v>2.133</c:v>
                </c:pt>
                <c:pt idx="86">
                  <c:v>2.16</c:v>
                </c:pt>
                <c:pt idx="87">
                  <c:v>2.3359999999999999</c:v>
                </c:pt>
                <c:pt idx="88">
                  <c:v>2.5329999999999999</c:v>
                </c:pt>
                <c:pt idx="89">
                  <c:v>2.6440000000000001</c:v>
                </c:pt>
                <c:pt idx="90">
                  <c:v>2.661</c:v>
                </c:pt>
                <c:pt idx="91">
                  <c:v>2.81</c:v>
                </c:pt>
                <c:pt idx="92">
                  <c:v>2.9129999999999998</c:v>
                </c:pt>
                <c:pt idx="93">
                  <c:v>3.177</c:v>
                </c:pt>
                <c:pt idx="94">
                  <c:v>3.4039999999999999</c:v>
                </c:pt>
                <c:pt idx="95">
                  <c:v>3.5430000000000001</c:v>
                </c:pt>
                <c:pt idx="96">
                  <c:v>3.6629999999999998</c:v>
                </c:pt>
                <c:pt idx="97">
                  <c:v>3.819</c:v>
                </c:pt>
                <c:pt idx="98">
                  <c:v>3.9009999999999998</c:v>
                </c:pt>
                <c:pt idx="99">
                  <c:v>3.7650000000000001</c:v>
                </c:pt>
                <c:pt idx="100">
                  <c:v>3.82</c:v>
                </c:pt>
                <c:pt idx="101">
                  <c:v>3.92</c:v>
                </c:pt>
                <c:pt idx="102">
                  <c:v>3.851</c:v>
                </c:pt>
                <c:pt idx="103">
                  <c:v>4.1139999999999999</c:v>
                </c:pt>
                <c:pt idx="104">
                  <c:v>4.1959999999999997</c:v>
                </c:pt>
                <c:pt idx="105">
                  <c:v>3.9660000000000002</c:v>
                </c:pt>
                <c:pt idx="106">
                  <c:v>4.077</c:v>
                </c:pt>
                <c:pt idx="107">
                  <c:v>4.2450000000000001</c:v>
                </c:pt>
                <c:pt idx="108">
                  <c:v>4.2830000000000004</c:v>
                </c:pt>
                <c:pt idx="109">
                  <c:v>4.351</c:v>
                </c:pt>
                <c:pt idx="110">
                  <c:v>4.4080000000000004</c:v>
                </c:pt>
                <c:pt idx="111">
                  <c:v>4.3559999999999999</c:v>
                </c:pt>
                <c:pt idx="112">
                  <c:v>4.4390000000000001</c:v>
                </c:pt>
                <c:pt idx="113">
                  <c:v>4.7130000000000001</c:v>
                </c:pt>
                <c:pt idx="114">
                  <c:v>5.0410000000000004</c:v>
                </c:pt>
                <c:pt idx="115">
                  <c:v>5.2229999999999999</c:v>
                </c:pt>
                <c:pt idx="116">
                  <c:v>5.383</c:v>
                </c:pt>
                <c:pt idx="117">
                  <c:v>5.375</c:v>
                </c:pt>
                <c:pt idx="118">
                  <c:v>5.7240000000000002</c:v>
                </c:pt>
                <c:pt idx="119">
                  <c:v>6.0039999999999996</c:v>
                </c:pt>
                <c:pt idx="120">
                  <c:v>6.0350000000000001</c:v>
                </c:pt>
                <c:pt idx="121">
                  <c:v>6.2430000000000003</c:v>
                </c:pt>
                <c:pt idx="122">
                  <c:v>6.319</c:v>
                </c:pt>
                <c:pt idx="123">
                  <c:v>6.1029999999999998</c:v>
                </c:pt>
                <c:pt idx="124">
                  <c:v>6.5309999999999997</c:v>
                </c:pt>
                <c:pt idx="125">
                  <c:v>6.7430000000000003</c:v>
                </c:pt>
                <c:pt idx="126">
                  <c:v>6.6120000000000001</c:v>
                </c:pt>
                <c:pt idx="127">
                  <c:v>6.9749999999999996</c:v>
                </c:pt>
                <c:pt idx="128">
                  <c:v>7.3259999999999996</c:v>
                </c:pt>
                <c:pt idx="129">
                  <c:v>7.3339999999999996</c:v>
                </c:pt>
                <c:pt idx="130">
                  <c:v>7.5940000000000003</c:v>
                </c:pt>
                <c:pt idx="131">
                  <c:v>7.8140000000000001</c:v>
                </c:pt>
                <c:pt idx="132">
                  <c:v>7.0549999999999997</c:v>
                </c:pt>
                <c:pt idx="133">
                  <c:v>7.274</c:v>
                </c:pt>
                <c:pt idx="134">
                  <c:v>7.3620000000000001</c:v>
                </c:pt>
                <c:pt idx="135">
                  <c:v>6.9109999999999996</c:v>
                </c:pt>
                <c:pt idx="136">
                  <c:v>7.2990000000000004</c:v>
                </c:pt>
                <c:pt idx="137">
                  <c:v>7.5730000000000004</c:v>
                </c:pt>
                <c:pt idx="138">
                  <c:v>7.4870000000000001</c:v>
                </c:pt>
                <c:pt idx="139">
                  <c:v>7.9530000000000003</c:v>
                </c:pt>
                <c:pt idx="140">
                  <c:v>8.2360000000000007</c:v>
                </c:pt>
                <c:pt idx="141">
                  <c:v>7.9</c:v>
                </c:pt>
                <c:pt idx="142">
                  <c:v>8.2370000000000001</c:v>
                </c:pt>
                <c:pt idx="143">
                  <c:v>8.2989999999999995</c:v>
                </c:pt>
                <c:pt idx="144">
                  <c:v>7.0309999999999997</c:v>
                </c:pt>
                <c:pt idx="145">
                  <c:v>7.2350000000000003</c:v>
                </c:pt>
                <c:pt idx="146">
                  <c:v>7.3440000000000003</c:v>
                </c:pt>
                <c:pt idx="147">
                  <c:v>6.7</c:v>
                </c:pt>
                <c:pt idx="148">
                  <c:v>6.9409999999999998</c:v>
                </c:pt>
                <c:pt idx="149">
                  <c:v>7.1020000000000003</c:v>
                </c:pt>
                <c:pt idx="150">
                  <c:v>6.8010000000000002</c:v>
                </c:pt>
                <c:pt idx="151">
                  <c:v>6.8079999999999998</c:v>
                </c:pt>
                <c:pt idx="152">
                  <c:v>7.1239999999999997</c:v>
                </c:pt>
                <c:pt idx="153">
                  <c:v>6.7430000000000003</c:v>
                </c:pt>
                <c:pt idx="154">
                  <c:v>6.9749999999999996</c:v>
                </c:pt>
                <c:pt idx="155">
                  <c:v>7.282</c:v>
                </c:pt>
                <c:pt idx="156">
                  <c:v>6.66</c:v>
                </c:pt>
                <c:pt idx="157">
                  <c:v>6.9240000000000004</c:v>
                </c:pt>
                <c:pt idx="158">
                  <c:v>7.0910000000000002</c:v>
                </c:pt>
                <c:pt idx="159">
                  <c:v>6.58</c:v>
                </c:pt>
                <c:pt idx="160">
                  <c:v>6.7969999999999997</c:v>
                </c:pt>
                <c:pt idx="161">
                  <c:v>6.9790000000000001</c:v>
                </c:pt>
                <c:pt idx="162">
                  <c:v>6.5780000000000003</c:v>
                </c:pt>
                <c:pt idx="163">
                  <c:v>6.7110000000000003</c:v>
                </c:pt>
                <c:pt idx="164">
                  <c:v>6.7539999999999996</c:v>
                </c:pt>
                <c:pt idx="165">
                  <c:v>6.8869999999999996</c:v>
                </c:pt>
                <c:pt idx="166">
                  <c:v>7.0890000000000004</c:v>
                </c:pt>
                <c:pt idx="167">
                  <c:v>7.1749999999999998</c:v>
                </c:pt>
                <c:pt idx="168">
                  <c:v>6.6980000000000004</c:v>
                </c:pt>
                <c:pt idx="169">
                  <c:v>6.89</c:v>
                </c:pt>
                <c:pt idx="170">
                  <c:v>6.9690000000000003</c:v>
                </c:pt>
                <c:pt idx="171">
                  <c:v>6.6189999999999998</c:v>
                </c:pt>
                <c:pt idx="172">
                  <c:v>6.7919999999999998</c:v>
                </c:pt>
                <c:pt idx="173">
                  <c:v>7.0119999999999996</c:v>
                </c:pt>
                <c:pt idx="174">
                  <c:v>6.7210000000000001</c:v>
                </c:pt>
                <c:pt idx="175">
                  <c:v>6.9740000000000002</c:v>
                </c:pt>
                <c:pt idx="176">
                  <c:v>7.1020000000000003</c:v>
                </c:pt>
                <c:pt idx="177">
                  <c:v>6.6680000000000001</c:v>
                </c:pt>
                <c:pt idx="178">
                  <c:v>7.032</c:v>
                </c:pt>
                <c:pt idx="179">
                  <c:v>7.4619999999999997</c:v>
                </c:pt>
                <c:pt idx="180">
                  <c:v>7.0190000000000001</c:v>
                </c:pt>
                <c:pt idx="181">
                  <c:v>7.1760000000000002</c:v>
                </c:pt>
                <c:pt idx="182">
                  <c:v>7.2080000000000002</c:v>
                </c:pt>
                <c:pt idx="183">
                  <c:v>6.617</c:v>
                </c:pt>
                <c:pt idx="184">
                  <c:v>6.88</c:v>
                </c:pt>
                <c:pt idx="185">
                  <c:v>6.9320000000000004</c:v>
                </c:pt>
                <c:pt idx="186">
                  <c:v>6.7370000000000001</c:v>
                </c:pt>
                <c:pt idx="187">
                  <c:v>6.8129999999999997</c:v>
                </c:pt>
                <c:pt idx="188">
                  <c:v>6.8079999999999998</c:v>
                </c:pt>
                <c:pt idx="189">
                  <c:v>6.3890000000000002</c:v>
                </c:pt>
                <c:pt idx="190">
                  <c:v>6.585</c:v>
                </c:pt>
                <c:pt idx="191">
                  <c:v>6.7329999999999997</c:v>
                </c:pt>
                <c:pt idx="192">
                  <c:v>6.452</c:v>
                </c:pt>
                <c:pt idx="193">
                  <c:v>6.5759999999999996</c:v>
                </c:pt>
                <c:pt idx="194">
                  <c:v>6.5590000000000002</c:v>
                </c:pt>
                <c:pt idx="195">
                  <c:v>6.4640000000000004</c:v>
                </c:pt>
                <c:pt idx="196">
                  <c:v>6.6029999999999998</c:v>
                </c:pt>
                <c:pt idx="197">
                  <c:v>6.6680000000000001</c:v>
                </c:pt>
                <c:pt idx="198">
                  <c:v>6.3220000000000001</c:v>
                </c:pt>
                <c:pt idx="199">
                  <c:v>6.4610000000000003</c:v>
                </c:pt>
                <c:pt idx="200">
                  <c:v>6.8179999999999996</c:v>
                </c:pt>
                <c:pt idx="201">
                  <c:v>6.6109999999999998</c:v>
                </c:pt>
                <c:pt idx="202">
                  <c:v>6.8319999999999999</c:v>
                </c:pt>
                <c:pt idx="203">
                  <c:v>7.0789999999999997</c:v>
                </c:pt>
                <c:pt idx="204">
                  <c:v>6.5339999999999998</c:v>
                </c:pt>
                <c:pt idx="205">
                  <c:v>6.6150000000000002</c:v>
                </c:pt>
                <c:pt idx="206">
                  <c:v>6.7220000000000004</c:v>
                </c:pt>
                <c:pt idx="207">
                  <c:v>6.4080000000000004</c:v>
                </c:pt>
                <c:pt idx="208">
                  <c:v>6.7350000000000003</c:v>
                </c:pt>
                <c:pt idx="209">
                  <c:v>6.8789999999999996</c:v>
                </c:pt>
                <c:pt idx="210">
                  <c:v>6.5919999999999996</c:v>
                </c:pt>
                <c:pt idx="211">
                  <c:v>6.6639999999999997</c:v>
                </c:pt>
                <c:pt idx="212">
                  <c:v>6.77</c:v>
                </c:pt>
                <c:pt idx="213">
                  <c:v>6.4139999999999997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96-47AA-BD54-ADA52586CBFA}"/>
            </c:ext>
          </c:extLst>
        </c:ser>
        <c:ser>
          <c:idx val="3"/>
          <c:order val="9"/>
          <c:tx>
            <c:strRef>
              <c:f>'43'!$D$28</c:f>
              <c:strCache>
                <c:ptCount val="1"/>
                <c:pt idx="0">
                  <c:v>Marcellus</c:v>
                </c:pt>
              </c:strCache>
            </c:strRef>
          </c:tx>
          <c:spPr>
            <a:solidFill>
              <a:srgbClr val="95A0D7">
                <a:alpha val="70000"/>
              </a:srgb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'43'!$D$29:$D$256</c:f>
              <c:numCache>
                <c:formatCode>0.00</c:formatCode>
                <c:ptCount val="228"/>
                <c:pt idx="0">
                  <c:v>5.1999999999999998E-2</c:v>
                </c:pt>
                <c:pt idx="1">
                  <c:v>5.7000000000000002E-2</c:v>
                </c:pt>
                <c:pt idx="2">
                  <c:v>5.8000000000000003E-2</c:v>
                </c:pt>
                <c:pt idx="3">
                  <c:v>0.06</c:v>
                </c:pt>
                <c:pt idx="4">
                  <c:v>6.6000000000000003E-2</c:v>
                </c:pt>
                <c:pt idx="5">
                  <c:v>7.6999999999999999E-2</c:v>
                </c:pt>
                <c:pt idx="6">
                  <c:v>8.3000000000000004E-2</c:v>
                </c:pt>
                <c:pt idx="7">
                  <c:v>9.0999999999999998E-2</c:v>
                </c:pt>
                <c:pt idx="8">
                  <c:v>9.2999999999999999E-2</c:v>
                </c:pt>
                <c:pt idx="9">
                  <c:v>0.112</c:v>
                </c:pt>
                <c:pt idx="10">
                  <c:v>0.13100000000000001</c:v>
                </c:pt>
                <c:pt idx="11">
                  <c:v>0.14199999999999999</c:v>
                </c:pt>
                <c:pt idx="12">
                  <c:v>0.14499999999999999</c:v>
                </c:pt>
                <c:pt idx="13">
                  <c:v>0.16900000000000001</c:v>
                </c:pt>
                <c:pt idx="14">
                  <c:v>0.191</c:v>
                </c:pt>
                <c:pt idx="15">
                  <c:v>0.222</c:v>
                </c:pt>
                <c:pt idx="16">
                  <c:v>0.23899999999999999</c:v>
                </c:pt>
                <c:pt idx="17">
                  <c:v>0.26100000000000001</c:v>
                </c:pt>
                <c:pt idx="18">
                  <c:v>0.46200000000000002</c:v>
                </c:pt>
                <c:pt idx="19">
                  <c:v>0.46899999999999997</c:v>
                </c:pt>
                <c:pt idx="20">
                  <c:v>0.48</c:v>
                </c:pt>
                <c:pt idx="21">
                  <c:v>0.48199999999999998</c:v>
                </c:pt>
                <c:pt idx="22">
                  <c:v>0.48899999999999999</c:v>
                </c:pt>
                <c:pt idx="23">
                  <c:v>0.48199999999999998</c:v>
                </c:pt>
                <c:pt idx="24">
                  <c:v>0.54500000000000004</c:v>
                </c:pt>
                <c:pt idx="25">
                  <c:v>0.66400000000000003</c:v>
                </c:pt>
                <c:pt idx="26">
                  <c:v>0.77500000000000002</c:v>
                </c:pt>
                <c:pt idx="27">
                  <c:v>0.878</c:v>
                </c:pt>
                <c:pt idx="28">
                  <c:v>1.038</c:v>
                </c:pt>
                <c:pt idx="29">
                  <c:v>1.1499999999999999</c:v>
                </c:pt>
                <c:pt idx="30">
                  <c:v>1.2609999999999999</c:v>
                </c:pt>
                <c:pt idx="31">
                  <c:v>1.4</c:v>
                </c:pt>
                <c:pt idx="32">
                  <c:v>1.611</c:v>
                </c:pt>
                <c:pt idx="33">
                  <c:v>1.8720000000000001</c:v>
                </c:pt>
                <c:pt idx="34">
                  <c:v>2.02</c:v>
                </c:pt>
                <c:pt idx="35">
                  <c:v>2.141</c:v>
                </c:pt>
                <c:pt idx="36">
                  <c:v>2.1579999999999999</c:v>
                </c:pt>
                <c:pt idx="37">
                  <c:v>2.4390000000000001</c:v>
                </c:pt>
                <c:pt idx="38">
                  <c:v>2.7240000000000002</c:v>
                </c:pt>
                <c:pt idx="39">
                  <c:v>2.9620000000000002</c:v>
                </c:pt>
                <c:pt idx="40">
                  <c:v>3.194</c:v>
                </c:pt>
                <c:pt idx="41">
                  <c:v>3.4249999999999998</c:v>
                </c:pt>
                <c:pt idx="42">
                  <c:v>3.222</c:v>
                </c:pt>
                <c:pt idx="43">
                  <c:v>3.5190000000000001</c:v>
                </c:pt>
                <c:pt idx="44">
                  <c:v>3.82</c:v>
                </c:pt>
                <c:pt idx="45">
                  <c:v>4.2110000000000003</c:v>
                </c:pt>
                <c:pt idx="46">
                  <c:v>4.5570000000000004</c:v>
                </c:pt>
                <c:pt idx="47">
                  <c:v>4.8540000000000001</c:v>
                </c:pt>
                <c:pt idx="48">
                  <c:v>4.7949999999999999</c:v>
                </c:pt>
                <c:pt idx="49">
                  <c:v>5.1520000000000001</c:v>
                </c:pt>
                <c:pt idx="50">
                  <c:v>5.51</c:v>
                </c:pt>
                <c:pt idx="51">
                  <c:v>5.8869999999999996</c:v>
                </c:pt>
                <c:pt idx="52">
                  <c:v>6.2640000000000002</c:v>
                </c:pt>
                <c:pt idx="53">
                  <c:v>6.4710000000000001</c:v>
                </c:pt>
                <c:pt idx="54">
                  <c:v>6.3010000000000002</c:v>
                </c:pt>
                <c:pt idx="55">
                  <c:v>6.6349999999999998</c:v>
                </c:pt>
                <c:pt idx="56">
                  <c:v>6.9320000000000004</c:v>
                </c:pt>
                <c:pt idx="57">
                  <c:v>7.5110000000000001</c:v>
                </c:pt>
                <c:pt idx="58">
                  <c:v>7.78</c:v>
                </c:pt>
                <c:pt idx="59">
                  <c:v>8.0549999999999997</c:v>
                </c:pt>
                <c:pt idx="60">
                  <c:v>8.0090000000000003</c:v>
                </c:pt>
                <c:pt idx="61">
                  <c:v>8.2230000000000008</c:v>
                </c:pt>
                <c:pt idx="62">
                  <c:v>8.6850000000000005</c:v>
                </c:pt>
                <c:pt idx="63">
                  <c:v>9.1120000000000001</c:v>
                </c:pt>
                <c:pt idx="64">
                  <c:v>9.7119999999999997</c:v>
                </c:pt>
                <c:pt idx="65">
                  <c:v>10.144</c:v>
                </c:pt>
                <c:pt idx="66">
                  <c:v>9.7010000000000005</c:v>
                </c:pt>
                <c:pt idx="67">
                  <c:v>10.082000000000001</c:v>
                </c:pt>
                <c:pt idx="68">
                  <c:v>10.438000000000001</c:v>
                </c:pt>
                <c:pt idx="69">
                  <c:v>11.009</c:v>
                </c:pt>
                <c:pt idx="70">
                  <c:v>11.683</c:v>
                </c:pt>
                <c:pt idx="71">
                  <c:v>11.967000000000001</c:v>
                </c:pt>
                <c:pt idx="72">
                  <c:v>11.585000000000001</c:v>
                </c:pt>
                <c:pt idx="73">
                  <c:v>11.894</c:v>
                </c:pt>
                <c:pt idx="74">
                  <c:v>12.225</c:v>
                </c:pt>
                <c:pt idx="75">
                  <c:v>12.651</c:v>
                </c:pt>
                <c:pt idx="76">
                  <c:v>13.176</c:v>
                </c:pt>
                <c:pt idx="77">
                  <c:v>13.616</c:v>
                </c:pt>
                <c:pt idx="78">
                  <c:v>12.597</c:v>
                </c:pt>
                <c:pt idx="79">
                  <c:v>12.981</c:v>
                </c:pt>
                <c:pt idx="80">
                  <c:v>13.516999999999999</c:v>
                </c:pt>
                <c:pt idx="81">
                  <c:v>14.086</c:v>
                </c:pt>
                <c:pt idx="82">
                  <c:v>14.753</c:v>
                </c:pt>
                <c:pt idx="83">
                  <c:v>15.35</c:v>
                </c:pt>
                <c:pt idx="84">
                  <c:v>15.087999999999999</c:v>
                </c:pt>
                <c:pt idx="85">
                  <c:v>15.122999999999999</c:v>
                </c:pt>
                <c:pt idx="86">
                  <c:v>15.358000000000001</c:v>
                </c:pt>
                <c:pt idx="87">
                  <c:v>15.162000000000001</c:v>
                </c:pt>
                <c:pt idx="88">
                  <c:v>14.746</c:v>
                </c:pt>
                <c:pt idx="89">
                  <c:v>14.571999999999999</c:v>
                </c:pt>
                <c:pt idx="90">
                  <c:v>14.875999999999999</c:v>
                </c:pt>
                <c:pt idx="91">
                  <c:v>15.212999999999999</c:v>
                </c:pt>
                <c:pt idx="92">
                  <c:v>15.304</c:v>
                </c:pt>
                <c:pt idx="93">
                  <c:v>14.912000000000001</c:v>
                </c:pt>
                <c:pt idx="94">
                  <c:v>15.132999999999999</c:v>
                </c:pt>
                <c:pt idx="95">
                  <c:v>15.586</c:v>
                </c:pt>
                <c:pt idx="96">
                  <c:v>16.263999999999999</c:v>
                </c:pt>
                <c:pt idx="97">
                  <c:v>16.64</c:v>
                </c:pt>
                <c:pt idx="98">
                  <c:v>16.183</c:v>
                </c:pt>
                <c:pt idx="99">
                  <c:v>16.164999999999999</c:v>
                </c:pt>
                <c:pt idx="100">
                  <c:v>16.116</c:v>
                </c:pt>
                <c:pt idx="101">
                  <c:v>16.061</c:v>
                </c:pt>
                <c:pt idx="102">
                  <c:v>16.297000000000001</c:v>
                </c:pt>
                <c:pt idx="103">
                  <c:v>16.276</c:v>
                </c:pt>
                <c:pt idx="104">
                  <c:v>15.835000000000001</c:v>
                </c:pt>
                <c:pt idx="105">
                  <c:v>15.488</c:v>
                </c:pt>
                <c:pt idx="106">
                  <c:v>16.5</c:v>
                </c:pt>
                <c:pt idx="107">
                  <c:v>16.864999999999998</c:v>
                </c:pt>
                <c:pt idx="108">
                  <c:v>17.105</c:v>
                </c:pt>
                <c:pt idx="109">
                  <c:v>17.074000000000002</c:v>
                </c:pt>
                <c:pt idx="110">
                  <c:v>17.119</c:v>
                </c:pt>
                <c:pt idx="111">
                  <c:v>17.196999999999999</c:v>
                </c:pt>
                <c:pt idx="112">
                  <c:v>17.256</c:v>
                </c:pt>
                <c:pt idx="113">
                  <c:v>17.3</c:v>
                </c:pt>
                <c:pt idx="114">
                  <c:v>17.305</c:v>
                </c:pt>
                <c:pt idx="115">
                  <c:v>17.196000000000002</c:v>
                </c:pt>
                <c:pt idx="116">
                  <c:v>17.363</c:v>
                </c:pt>
                <c:pt idx="117">
                  <c:v>17.099</c:v>
                </c:pt>
                <c:pt idx="118">
                  <c:v>18.478000000000002</c:v>
                </c:pt>
                <c:pt idx="119">
                  <c:v>18.952999999999999</c:v>
                </c:pt>
                <c:pt idx="120">
                  <c:v>18.585000000000001</c:v>
                </c:pt>
                <c:pt idx="121">
                  <c:v>18.864000000000001</c:v>
                </c:pt>
                <c:pt idx="122">
                  <c:v>18.823</c:v>
                </c:pt>
                <c:pt idx="123">
                  <c:v>18.818000000000001</c:v>
                </c:pt>
                <c:pt idx="124">
                  <c:v>18.645</c:v>
                </c:pt>
                <c:pt idx="125">
                  <c:v>18.870999999999999</c:v>
                </c:pt>
                <c:pt idx="126">
                  <c:v>19.414999999999999</c:v>
                </c:pt>
                <c:pt idx="127">
                  <c:v>19.893999999999998</c:v>
                </c:pt>
                <c:pt idx="128">
                  <c:v>20.478999999999999</c:v>
                </c:pt>
                <c:pt idx="129">
                  <c:v>20.867999999999999</c:v>
                </c:pt>
                <c:pt idx="130">
                  <c:v>21.295999999999999</c:v>
                </c:pt>
                <c:pt idx="131">
                  <c:v>21.413</c:v>
                </c:pt>
                <c:pt idx="132">
                  <c:v>21.690999999999999</c:v>
                </c:pt>
                <c:pt idx="133">
                  <c:v>21.701000000000001</c:v>
                </c:pt>
                <c:pt idx="134">
                  <c:v>21.738</c:v>
                </c:pt>
                <c:pt idx="135">
                  <c:v>21.733000000000001</c:v>
                </c:pt>
                <c:pt idx="136">
                  <c:v>21.577999999999999</c:v>
                </c:pt>
                <c:pt idx="137">
                  <c:v>21.847999999999999</c:v>
                </c:pt>
                <c:pt idx="138">
                  <c:v>22.044</c:v>
                </c:pt>
                <c:pt idx="139">
                  <c:v>22.183</c:v>
                </c:pt>
                <c:pt idx="140">
                  <c:v>22.315000000000001</c:v>
                </c:pt>
                <c:pt idx="141">
                  <c:v>22.716999999999999</c:v>
                </c:pt>
                <c:pt idx="142">
                  <c:v>23.542999999999999</c:v>
                </c:pt>
                <c:pt idx="143">
                  <c:v>23.32</c:v>
                </c:pt>
                <c:pt idx="144">
                  <c:v>23.41</c:v>
                </c:pt>
                <c:pt idx="145">
                  <c:v>23.628</c:v>
                </c:pt>
                <c:pt idx="146">
                  <c:v>23.475999999999999</c:v>
                </c:pt>
                <c:pt idx="147">
                  <c:v>23.591000000000001</c:v>
                </c:pt>
                <c:pt idx="148">
                  <c:v>23.242000000000001</c:v>
                </c:pt>
                <c:pt idx="149">
                  <c:v>23.058</c:v>
                </c:pt>
                <c:pt idx="150">
                  <c:v>23.952999999999999</c:v>
                </c:pt>
                <c:pt idx="151">
                  <c:v>24.204999999999998</c:v>
                </c:pt>
                <c:pt idx="152">
                  <c:v>23.591000000000001</c:v>
                </c:pt>
                <c:pt idx="153">
                  <c:v>23.846</c:v>
                </c:pt>
                <c:pt idx="154">
                  <c:v>24.867000000000001</c:v>
                </c:pt>
                <c:pt idx="155">
                  <c:v>25.420999999999999</c:v>
                </c:pt>
                <c:pt idx="156">
                  <c:v>25.452999999999999</c:v>
                </c:pt>
                <c:pt idx="157">
                  <c:v>25.099</c:v>
                </c:pt>
                <c:pt idx="158">
                  <c:v>24.971</c:v>
                </c:pt>
                <c:pt idx="159">
                  <c:v>24.997</c:v>
                </c:pt>
                <c:pt idx="160">
                  <c:v>24.922999999999998</c:v>
                </c:pt>
                <c:pt idx="161">
                  <c:v>25.02</c:v>
                </c:pt>
                <c:pt idx="162">
                  <c:v>24.905999999999999</c:v>
                </c:pt>
                <c:pt idx="163">
                  <c:v>25.597000000000001</c:v>
                </c:pt>
                <c:pt idx="164">
                  <c:v>25.54</c:v>
                </c:pt>
                <c:pt idx="165">
                  <c:v>25.588999999999999</c:v>
                </c:pt>
                <c:pt idx="166">
                  <c:v>26.068000000000001</c:v>
                </c:pt>
                <c:pt idx="167">
                  <c:v>26.553000000000001</c:v>
                </c:pt>
                <c:pt idx="168">
                  <c:v>25.721</c:v>
                </c:pt>
                <c:pt idx="169">
                  <c:v>25.100999999999999</c:v>
                </c:pt>
                <c:pt idx="170">
                  <c:v>25.099</c:v>
                </c:pt>
                <c:pt idx="171">
                  <c:v>25.212</c:v>
                </c:pt>
                <c:pt idx="172">
                  <c:v>25.548999999999999</c:v>
                </c:pt>
                <c:pt idx="173">
                  <c:v>25.545000000000002</c:v>
                </c:pt>
                <c:pt idx="174">
                  <c:v>25.922000000000001</c:v>
                </c:pt>
                <c:pt idx="175">
                  <c:v>25.695</c:v>
                </c:pt>
                <c:pt idx="176">
                  <c:v>25.745999999999999</c:v>
                </c:pt>
                <c:pt idx="177">
                  <c:v>25.614999999999998</c:v>
                </c:pt>
                <c:pt idx="178">
                  <c:v>25.734999999999999</c:v>
                </c:pt>
                <c:pt idx="179">
                  <c:v>25.195</c:v>
                </c:pt>
                <c:pt idx="180">
                  <c:v>26.166</c:v>
                </c:pt>
                <c:pt idx="181">
                  <c:v>25.803999999999998</c:v>
                </c:pt>
                <c:pt idx="182">
                  <c:v>26.04</c:v>
                </c:pt>
                <c:pt idx="183">
                  <c:v>25.847000000000001</c:v>
                </c:pt>
                <c:pt idx="184">
                  <c:v>26.155999999999999</c:v>
                </c:pt>
                <c:pt idx="185">
                  <c:v>26.47</c:v>
                </c:pt>
                <c:pt idx="186">
                  <c:v>26.468</c:v>
                </c:pt>
                <c:pt idx="187">
                  <c:v>26.501999999999999</c:v>
                </c:pt>
                <c:pt idx="188">
                  <c:v>26.196000000000002</c:v>
                </c:pt>
                <c:pt idx="189">
                  <c:v>26.558</c:v>
                </c:pt>
                <c:pt idx="190">
                  <c:v>27.599</c:v>
                </c:pt>
                <c:pt idx="191">
                  <c:v>27.759</c:v>
                </c:pt>
                <c:pt idx="192">
                  <c:v>27.527999999999999</c:v>
                </c:pt>
                <c:pt idx="193">
                  <c:v>27.356000000000002</c:v>
                </c:pt>
                <c:pt idx="194">
                  <c:v>25.614000000000001</c:v>
                </c:pt>
                <c:pt idx="195">
                  <c:v>25.693999999999999</c:v>
                </c:pt>
                <c:pt idx="196">
                  <c:v>25.463000000000001</c:v>
                </c:pt>
                <c:pt idx="197">
                  <c:v>26.216000000000001</c:v>
                </c:pt>
                <c:pt idx="198">
                  <c:v>26.856000000000002</c:v>
                </c:pt>
                <c:pt idx="199">
                  <c:v>26.145</c:v>
                </c:pt>
                <c:pt idx="200">
                  <c:v>25.672000000000001</c:v>
                </c:pt>
                <c:pt idx="201">
                  <c:v>25.867000000000001</c:v>
                </c:pt>
                <c:pt idx="202">
                  <c:v>25.946999999999999</c:v>
                </c:pt>
                <c:pt idx="203">
                  <c:v>27.202000000000002</c:v>
                </c:pt>
                <c:pt idx="204">
                  <c:v>26.492000000000001</c:v>
                </c:pt>
                <c:pt idx="205">
                  <c:v>27.050999999999998</c:v>
                </c:pt>
                <c:pt idx="206">
                  <c:v>26.981999999999999</c:v>
                </c:pt>
                <c:pt idx="207">
                  <c:v>27.140999999999998</c:v>
                </c:pt>
                <c:pt idx="208">
                  <c:v>27.411999999999999</c:v>
                </c:pt>
                <c:pt idx="209">
                  <c:v>27.260999999999999</c:v>
                </c:pt>
                <c:pt idx="210">
                  <c:v>27.248999999999999</c:v>
                </c:pt>
                <c:pt idx="211">
                  <c:v>27.292000000000002</c:v>
                </c:pt>
                <c:pt idx="212">
                  <c:v>27.498000000000001</c:v>
                </c:pt>
                <c:pt idx="213">
                  <c:v>27.706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96-47AA-BD54-ADA52586CBFA}"/>
            </c:ext>
          </c:extLst>
        </c:ser>
        <c:ser>
          <c:idx val="1"/>
          <c:order val="10"/>
          <c:tx>
            <c:strRef>
              <c:f>'43'!$C$28</c:f>
              <c:strCache>
                <c:ptCount val="1"/>
                <c:pt idx="0">
                  <c:v>Haynesville</c:v>
                </c:pt>
              </c:strCache>
            </c:strRef>
          </c:tx>
          <c:spPr>
            <a:solidFill>
              <a:schemeClr val="tx2">
                <a:lumMod val="75000"/>
                <a:lumOff val="25000"/>
                <a:alpha val="70000"/>
              </a:schemeClr>
            </a:solidFill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'43'!$C$29:$C$256</c:f>
              <c:numCache>
                <c:formatCode>0.00</c:formatCode>
                <c:ptCount val="228"/>
                <c:pt idx="0">
                  <c:v>8.7999999999999995E-2</c:v>
                </c:pt>
                <c:pt idx="1">
                  <c:v>8.4000000000000005E-2</c:v>
                </c:pt>
                <c:pt idx="2">
                  <c:v>8.5999999999999993E-2</c:v>
                </c:pt>
                <c:pt idx="3">
                  <c:v>0.10199999999999999</c:v>
                </c:pt>
                <c:pt idx="4">
                  <c:v>0.106</c:v>
                </c:pt>
                <c:pt idx="5">
                  <c:v>0.108</c:v>
                </c:pt>
                <c:pt idx="6">
                  <c:v>0.122</c:v>
                </c:pt>
                <c:pt idx="7">
                  <c:v>0.13200000000000001</c:v>
                </c:pt>
                <c:pt idx="8">
                  <c:v>0.16</c:v>
                </c:pt>
                <c:pt idx="9">
                  <c:v>0.21099999999999999</c:v>
                </c:pt>
                <c:pt idx="10">
                  <c:v>0.26800000000000002</c:v>
                </c:pt>
                <c:pt idx="11">
                  <c:v>0.36699999999999999</c:v>
                </c:pt>
                <c:pt idx="12">
                  <c:v>0.41499999999999998</c:v>
                </c:pt>
                <c:pt idx="13">
                  <c:v>0.497</c:v>
                </c:pt>
                <c:pt idx="14">
                  <c:v>0.59599999999999997</c:v>
                </c:pt>
                <c:pt idx="15">
                  <c:v>0.75</c:v>
                </c:pt>
                <c:pt idx="16">
                  <c:v>0.89200000000000002</c:v>
                </c:pt>
                <c:pt idx="17">
                  <c:v>1.056</c:v>
                </c:pt>
                <c:pt idx="18">
                  <c:v>1.1919999999999999</c:v>
                </c:pt>
                <c:pt idx="19">
                  <c:v>1.399</c:v>
                </c:pt>
                <c:pt idx="20">
                  <c:v>1.591</c:v>
                </c:pt>
                <c:pt idx="21">
                  <c:v>1.8640000000000001</c:v>
                </c:pt>
                <c:pt idx="22">
                  <c:v>2.1309999999999998</c:v>
                </c:pt>
                <c:pt idx="23">
                  <c:v>2.1840000000000002</c:v>
                </c:pt>
                <c:pt idx="24">
                  <c:v>2.444</c:v>
                </c:pt>
                <c:pt idx="25">
                  <c:v>2.6579999999999999</c:v>
                </c:pt>
                <c:pt idx="26">
                  <c:v>3.0249999999999999</c:v>
                </c:pt>
                <c:pt idx="27">
                  <c:v>3.1190000000000002</c:v>
                </c:pt>
                <c:pt idx="28">
                  <c:v>3.3319999999999999</c:v>
                </c:pt>
                <c:pt idx="29">
                  <c:v>3.6789999999999998</c:v>
                </c:pt>
                <c:pt idx="30">
                  <c:v>3.9569999999999999</c:v>
                </c:pt>
                <c:pt idx="31">
                  <c:v>4.1829999999999998</c:v>
                </c:pt>
                <c:pt idx="32">
                  <c:v>4.3840000000000003</c:v>
                </c:pt>
                <c:pt idx="33">
                  <c:v>4.4619999999999997</c:v>
                </c:pt>
                <c:pt idx="34">
                  <c:v>4.8390000000000004</c:v>
                </c:pt>
                <c:pt idx="35">
                  <c:v>5.1790000000000003</c:v>
                </c:pt>
                <c:pt idx="36">
                  <c:v>5.4459999999999997</c:v>
                </c:pt>
                <c:pt idx="37">
                  <c:v>5.6340000000000003</c:v>
                </c:pt>
                <c:pt idx="38">
                  <c:v>6.1219999999999999</c:v>
                </c:pt>
                <c:pt idx="39">
                  <c:v>6.3879999999999999</c:v>
                </c:pt>
                <c:pt idx="40">
                  <c:v>6.6029999999999998</c:v>
                </c:pt>
                <c:pt idx="41">
                  <c:v>6.5220000000000002</c:v>
                </c:pt>
                <c:pt idx="42">
                  <c:v>6.6879999999999997</c:v>
                </c:pt>
                <c:pt idx="43">
                  <c:v>6.952</c:v>
                </c:pt>
                <c:pt idx="44">
                  <c:v>7.0949999999999998</c:v>
                </c:pt>
                <c:pt idx="45">
                  <c:v>7.149</c:v>
                </c:pt>
                <c:pt idx="46">
                  <c:v>7.3419999999999996</c:v>
                </c:pt>
                <c:pt idx="47">
                  <c:v>7.2809999999999997</c:v>
                </c:pt>
                <c:pt idx="48">
                  <c:v>7.3890000000000002</c:v>
                </c:pt>
                <c:pt idx="49">
                  <c:v>6.9980000000000002</c:v>
                </c:pt>
                <c:pt idx="50">
                  <c:v>6.9560000000000004</c:v>
                </c:pt>
                <c:pt idx="51">
                  <c:v>6.915</c:v>
                </c:pt>
                <c:pt idx="52">
                  <c:v>6.9859999999999998</c:v>
                </c:pt>
                <c:pt idx="53">
                  <c:v>7.1849999999999996</c:v>
                </c:pt>
                <c:pt idx="54">
                  <c:v>7.1449999999999996</c:v>
                </c:pt>
                <c:pt idx="55">
                  <c:v>7.1369999999999996</c:v>
                </c:pt>
                <c:pt idx="56">
                  <c:v>6.97</c:v>
                </c:pt>
                <c:pt idx="57">
                  <c:v>6.7270000000000003</c:v>
                </c:pt>
                <c:pt idx="58">
                  <c:v>6.4059999999999997</c:v>
                </c:pt>
                <c:pt idx="59">
                  <c:v>6.1920000000000002</c:v>
                </c:pt>
                <c:pt idx="60">
                  <c:v>5.9420000000000002</c:v>
                </c:pt>
                <c:pt idx="61">
                  <c:v>5.8150000000000004</c:v>
                </c:pt>
                <c:pt idx="62">
                  <c:v>5.5529999999999999</c:v>
                </c:pt>
                <c:pt idx="63">
                  <c:v>5.4409999999999998</c:v>
                </c:pt>
                <c:pt idx="64">
                  <c:v>5.3079999999999998</c:v>
                </c:pt>
                <c:pt idx="65">
                  <c:v>5.1580000000000004</c:v>
                </c:pt>
                <c:pt idx="66">
                  <c:v>4.968</c:v>
                </c:pt>
                <c:pt idx="67">
                  <c:v>4.7439999999999998</c:v>
                </c:pt>
                <c:pt idx="68">
                  <c:v>4.43</c:v>
                </c:pt>
                <c:pt idx="69">
                  <c:v>4.298</c:v>
                </c:pt>
                <c:pt idx="70">
                  <c:v>4.2939999999999996</c:v>
                </c:pt>
                <c:pt idx="71">
                  <c:v>4.2279999999999998</c:v>
                </c:pt>
                <c:pt idx="72">
                  <c:v>4.141</c:v>
                </c:pt>
                <c:pt idx="73">
                  <c:v>4.101</c:v>
                </c:pt>
                <c:pt idx="74">
                  <c:v>4.0910000000000002</c:v>
                </c:pt>
                <c:pt idx="75">
                  <c:v>4.1369999999999996</c:v>
                </c:pt>
                <c:pt idx="76">
                  <c:v>4.226</c:v>
                </c:pt>
                <c:pt idx="77">
                  <c:v>4.1680000000000001</c:v>
                </c:pt>
                <c:pt idx="78">
                  <c:v>4.08</c:v>
                </c:pt>
                <c:pt idx="79">
                  <c:v>4.0839999999999996</c:v>
                </c:pt>
                <c:pt idx="80">
                  <c:v>4.0289999999999999</c:v>
                </c:pt>
                <c:pt idx="81">
                  <c:v>3.9820000000000002</c:v>
                </c:pt>
                <c:pt idx="82">
                  <c:v>3.879</c:v>
                </c:pt>
                <c:pt idx="83">
                  <c:v>3.903</c:v>
                </c:pt>
                <c:pt idx="84">
                  <c:v>3.859</c:v>
                </c:pt>
                <c:pt idx="85">
                  <c:v>3.9220000000000002</c:v>
                </c:pt>
                <c:pt idx="86">
                  <c:v>3.9510000000000001</c:v>
                </c:pt>
                <c:pt idx="87">
                  <c:v>3.911</c:v>
                </c:pt>
                <c:pt idx="88">
                  <c:v>3.8919999999999999</c:v>
                </c:pt>
                <c:pt idx="89">
                  <c:v>3.7789999999999999</c:v>
                </c:pt>
                <c:pt idx="90">
                  <c:v>3.774</c:v>
                </c:pt>
                <c:pt idx="91">
                  <c:v>3.7210000000000001</c:v>
                </c:pt>
                <c:pt idx="92">
                  <c:v>3.661</c:v>
                </c:pt>
                <c:pt idx="93">
                  <c:v>3.6269999999999998</c:v>
                </c:pt>
                <c:pt idx="94">
                  <c:v>3.7250000000000001</c:v>
                </c:pt>
                <c:pt idx="95">
                  <c:v>3.6509999999999998</c:v>
                </c:pt>
                <c:pt idx="96">
                  <c:v>3.7330000000000001</c:v>
                </c:pt>
                <c:pt idx="97">
                  <c:v>3.71</c:v>
                </c:pt>
                <c:pt idx="98">
                  <c:v>3.496</c:v>
                </c:pt>
                <c:pt idx="99">
                  <c:v>3.7330000000000001</c:v>
                </c:pt>
                <c:pt idx="100">
                  <c:v>3.758</c:v>
                </c:pt>
                <c:pt idx="101">
                  <c:v>3.7370000000000001</c:v>
                </c:pt>
                <c:pt idx="102">
                  <c:v>3.831</c:v>
                </c:pt>
                <c:pt idx="103">
                  <c:v>3.7250000000000001</c:v>
                </c:pt>
                <c:pt idx="104">
                  <c:v>3.7320000000000002</c:v>
                </c:pt>
                <c:pt idx="105">
                  <c:v>3.7040000000000002</c:v>
                </c:pt>
                <c:pt idx="106">
                  <c:v>3.7040000000000002</c:v>
                </c:pt>
                <c:pt idx="107">
                  <c:v>3.6970000000000001</c:v>
                </c:pt>
                <c:pt idx="108">
                  <c:v>3.7810000000000001</c:v>
                </c:pt>
                <c:pt idx="109">
                  <c:v>3.8530000000000002</c:v>
                </c:pt>
                <c:pt idx="110">
                  <c:v>3.992</c:v>
                </c:pt>
                <c:pt idx="111">
                  <c:v>4.0030000000000001</c:v>
                </c:pt>
                <c:pt idx="112">
                  <c:v>4.1440000000000001</c:v>
                </c:pt>
                <c:pt idx="113">
                  <c:v>4.3449999999999998</c:v>
                </c:pt>
                <c:pt idx="114">
                  <c:v>4.3929999999999998</c:v>
                </c:pt>
                <c:pt idx="115">
                  <c:v>4.5919999999999996</c:v>
                </c:pt>
                <c:pt idx="116">
                  <c:v>4.9290000000000003</c:v>
                </c:pt>
                <c:pt idx="117">
                  <c:v>5.1319999999999997</c:v>
                </c:pt>
                <c:pt idx="118">
                  <c:v>5.5049999999999999</c:v>
                </c:pt>
                <c:pt idx="119">
                  <c:v>5.6020000000000003</c:v>
                </c:pt>
                <c:pt idx="120">
                  <c:v>5.5810000000000004</c:v>
                </c:pt>
                <c:pt idx="121">
                  <c:v>5.8819999999999997</c:v>
                </c:pt>
                <c:pt idx="122">
                  <c:v>6.1970000000000001</c:v>
                </c:pt>
                <c:pt idx="123">
                  <c:v>6.3860000000000001</c:v>
                </c:pt>
                <c:pt idx="124">
                  <c:v>6.7779999999999996</c:v>
                </c:pt>
                <c:pt idx="125">
                  <c:v>6.9509999999999996</c:v>
                </c:pt>
                <c:pt idx="126">
                  <c:v>7.0720000000000001</c:v>
                </c:pt>
                <c:pt idx="127">
                  <c:v>7.2439999999999998</c:v>
                </c:pt>
                <c:pt idx="128">
                  <c:v>7.4029999999999996</c:v>
                </c:pt>
                <c:pt idx="129">
                  <c:v>7.69</c:v>
                </c:pt>
                <c:pt idx="130">
                  <c:v>7.7370000000000001</c:v>
                </c:pt>
                <c:pt idx="131">
                  <c:v>7.7409999999999997</c:v>
                </c:pt>
                <c:pt idx="132">
                  <c:v>8.06</c:v>
                </c:pt>
                <c:pt idx="133">
                  <c:v>8.3829999999999991</c:v>
                </c:pt>
                <c:pt idx="134">
                  <c:v>8.4290000000000003</c:v>
                </c:pt>
                <c:pt idx="135">
                  <c:v>8.5630000000000006</c:v>
                </c:pt>
                <c:pt idx="136">
                  <c:v>8.7520000000000007</c:v>
                </c:pt>
                <c:pt idx="137">
                  <c:v>8.8550000000000004</c:v>
                </c:pt>
                <c:pt idx="138">
                  <c:v>9.1300000000000008</c:v>
                </c:pt>
                <c:pt idx="139">
                  <c:v>9.08</c:v>
                </c:pt>
                <c:pt idx="140">
                  <c:v>9.0709999999999997</c:v>
                </c:pt>
                <c:pt idx="141">
                  <c:v>9.2309999999999999</c:v>
                </c:pt>
                <c:pt idx="142">
                  <c:v>9.391</c:v>
                </c:pt>
                <c:pt idx="143">
                  <c:v>9.4719999999999995</c:v>
                </c:pt>
                <c:pt idx="144">
                  <c:v>9.6029999999999998</c:v>
                </c:pt>
                <c:pt idx="145">
                  <c:v>9.6059999999999999</c:v>
                </c:pt>
                <c:pt idx="146">
                  <c:v>9.7829999999999995</c:v>
                </c:pt>
                <c:pt idx="147">
                  <c:v>9.7840000000000007</c:v>
                </c:pt>
                <c:pt idx="148">
                  <c:v>9.9930000000000003</c:v>
                </c:pt>
                <c:pt idx="149">
                  <c:v>9.7080000000000002</c:v>
                </c:pt>
                <c:pt idx="150">
                  <c:v>9.327</c:v>
                </c:pt>
                <c:pt idx="151">
                  <c:v>9.2899999999999991</c:v>
                </c:pt>
                <c:pt idx="152">
                  <c:v>9.48</c:v>
                </c:pt>
                <c:pt idx="153">
                  <c:v>9.5670000000000002</c:v>
                </c:pt>
                <c:pt idx="154">
                  <c:v>10.122999999999999</c:v>
                </c:pt>
                <c:pt idx="155">
                  <c:v>10.363</c:v>
                </c:pt>
                <c:pt idx="156">
                  <c:v>10.247999999999999</c:v>
                </c:pt>
                <c:pt idx="157">
                  <c:v>9.1750000000000007</c:v>
                </c:pt>
                <c:pt idx="158">
                  <c:v>10.557</c:v>
                </c:pt>
                <c:pt idx="159">
                  <c:v>10.683</c:v>
                </c:pt>
                <c:pt idx="160">
                  <c:v>10.689</c:v>
                </c:pt>
                <c:pt idx="161">
                  <c:v>10.961</c:v>
                </c:pt>
                <c:pt idx="162">
                  <c:v>11.423999999999999</c:v>
                </c:pt>
                <c:pt idx="163">
                  <c:v>11.348000000000001</c:v>
                </c:pt>
                <c:pt idx="164">
                  <c:v>11.723000000000001</c:v>
                </c:pt>
                <c:pt idx="165">
                  <c:v>11.913</c:v>
                </c:pt>
                <c:pt idx="166">
                  <c:v>12.359</c:v>
                </c:pt>
                <c:pt idx="167">
                  <c:v>12.548</c:v>
                </c:pt>
                <c:pt idx="168">
                  <c:v>11.95</c:v>
                </c:pt>
                <c:pt idx="169">
                  <c:v>11.997999999999999</c:v>
                </c:pt>
                <c:pt idx="170">
                  <c:v>11.801</c:v>
                </c:pt>
                <c:pt idx="171">
                  <c:v>12.314</c:v>
                </c:pt>
                <c:pt idx="172">
                  <c:v>12.744999999999999</c:v>
                </c:pt>
                <c:pt idx="173">
                  <c:v>12.726000000000001</c:v>
                </c:pt>
                <c:pt idx="174">
                  <c:v>12.739000000000001</c:v>
                </c:pt>
                <c:pt idx="175">
                  <c:v>12.978999999999999</c:v>
                </c:pt>
                <c:pt idx="176">
                  <c:v>13.372999999999999</c:v>
                </c:pt>
                <c:pt idx="177">
                  <c:v>13.752000000000001</c:v>
                </c:pt>
                <c:pt idx="178">
                  <c:v>13.978999999999999</c:v>
                </c:pt>
                <c:pt idx="179">
                  <c:v>13.8</c:v>
                </c:pt>
                <c:pt idx="180">
                  <c:v>13.939</c:v>
                </c:pt>
                <c:pt idx="181">
                  <c:v>14.316000000000001</c:v>
                </c:pt>
                <c:pt idx="182">
                  <c:v>14.026</c:v>
                </c:pt>
                <c:pt idx="183">
                  <c:v>14.103</c:v>
                </c:pt>
                <c:pt idx="184">
                  <c:v>14.657</c:v>
                </c:pt>
                <c:pt idx="185">
                  <c:v>14.009</c:v>
                </c:pt>
                <c:pt idx="186">
                  <c:v>14.112</c:v>
                </c:pt>
                <c:pt idx="187">
                  <c:v>14.170999999999999</c:v>
                </c:pt>
                <c:pt idx="188">
                  <c:v>14.063000000000001</c:v>
                </c:pt>
                <c:pt idx="189">
                  <c:v>13.909000000000001</c:v>
                </c:pt>
                <c:pt idx="190">
                  <c:v>13.875</c:v>
                </c:pt>
                <c:pt idx="191">
                  <c:v>13.507999999999999</c:v>
                </c:pt>
                <c:pt idx="192">
                  <c:v>13.513</c:v>
                </c:pt>
                <c:pt idx="193">
                  <c:v>13.808</c:v>
                </c:pt>
                <c:pt idx="194">
                  <c:v>13.201000000000001</c:v>
                </c:pt>
                <c:pt idx="195">
                  <c:v>12.340999999999999</c:v>
                </c:pt>
                <c:pt idx="196">
                  <c:v>11.875</c:v>
                </c:pt>
                <c:pt idx="197">
                  <c:v>11.824999999999999</c:v>
                </c:pt>
                <c:pt idx="198">
                  <c:v>12.067</c:v>
                </c:pt>
                <c:pt idx="199">
                  <c:v>11.986000000000001</c:v>
                </c:pt>
                <c:pt idx="200">
                  <c:v>11.871</c:v>
                </c:pt>
                <c:pt idx="201">
                  <c:v>11.62</c:v>
                </c:pt>
                <c:pt idx="202">
                  <c:v>11.821</c:v>
                </c:pt>
                <c:pt idx="203">
                  <c:v>11.606999999999999</c:v>
                </c:pt>
                <c:pt idx="204">
                  <c:v>11.760999999999999</c:v>
                </c:pt>
                <c:pt idx="205">
                  <c:v>11.863</c:v>
                </c:pt>
                <c:pt idx="206">
                  <c:v>12.332000000000001</c:v>
                </c:pt>
                <c:pt idx="207">
                  <c:v>12.423999999999999</c:v>
                </c:pt>
                <c:pt idx="208">
                  <c:v>12.423</c:v>
                </c:pt>
                <c:pt idx="209">
                  <c:v>12.231999999999999</c:v>
                </c:pt>
                <c:pt idx="210">
                  <c:v>12.385</c:v>
                </c:pt>
                <c:pt idx="211">
                  <c:v>12.397</c:v>
                </c:pt>
                <c:pt idx="212">
                  <c:v>12.321999999999999</c:v>
                </c:pt>
                <c:pt idx="213">
                  <c:v>12.214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96-47AA-BD54-ADA52586CBFA}"/>
            </c:ext>
          </c:extLst>
        </c:ser>
        <c:ser>
          <c:idx val="0"/>
          <c:order val="11"/>
          <c:tx>
            <c:strRef>
              <c:f>'43'!$B$28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</c:spPr>
          <c:cat>
            <c:numRef>
              <c:f>'43'!$A$29:$A$256</c:f>
              <c:numCache>
                <c:formatCode>mmm\ yyyy</c:formatCode>
                <c:ptCount val="22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  <c:pt idx="185">
                  <c:v>45078</c:v>
                </c:pt>
                <c:pt idx="186">
                  <c:v>45108</c:v>
                </c:pt>
                <c:pt idx="187">
                  <c:v>45139</c:v>
                </c:pt>
                <c:pt idx="188">
                  <c:v>45170</c:v>
                </c:pt>
                <c:pt idx="189">
                  <c:v>45200</c:v>
                </c:pt>
                <c:pt idx="190">
                  <c:v>45231</c:v>
                </c:pt>
                <c:pt idx="191">
                  <c:v>45261</c:v>
                </c:pt>
                <c:pt idx="192">
                  <c:v>45292</c:v>
                </c:pt>
                <c:pt idx="193">
                  <c:v>45323</c:v>
                </c:pt>
                <c:pt idx="194">
                  <c:v>45352</c:v>
                </c:pt>
                <c:pt idx="195">
                  <c:v>45383</c:v>
                </c:pt>
                <c:pt idx="196">
                  <c:v>45413</c:v>
                </c:pt>
                <c:pt idx="197">
                  <c:v>45444</c:v>
                </c:pt>
                <c:pt idx="198">
                  <c:v>45474</c:v>
                </c:pt>
                <c:pt idx="199">
                  <c:v>45505</c:v>
                </c:pt>
                <c:pt idx="200">
                  <c:v>45536</c:v>
                </c:pt>
                <c:pt idx="201">
                  <c:v>45566</c:v>
                </c:pt>
                <c:pt idx="202">
                  <c:v>45597</c:v>
                </c:pt>
                <c:pt idx="203">
                  <c:v>45627</c:v>
                </c:pt>
                <c:pt idx="204">
                  <c:v>45658</c:v>
                </c:pt>
                <c:pt idx="205">
                  <c:v>45689</c:v>
                </c:pt>
                <c:pt idx="206">
                  <c:v>45717</c:v>
                </c:pt>
                <c:pt idx="207">
                  <c:v>45748</c:v>
                </c:pt>
                <c:pt idx="208">
                  <c:v>45778</c:v>
                </c:pt>
                <c:pt idx="209">
                  <c:v>45809</c:v>
                </c:pt>
                <c:pt idx="210">
                  <c:v>45839</c:v>
                </c:pt>
                <c:pt idx="211">
                  <c:v>45870</c:v>
                </c:pt>
                <c:pt idx="212">
                  <c:v>45901</c:v>
                </c:pt>
                <c:pt idx="213">
                  <c:v>45931</c:v>
                </c:pt>
                <c:pt idx="214">
                  <c:v>45962</c:v>
                </c:pt>
                <c:pt idx="215">
                  <c:v>45992</c:v>
                </c:pt>
                <c:pt idx="216">
                  <c:v>46023</c:v>
                </c:pt>
                <c:pt idx="217">
                  <c:v>46054</c:v>
                </c:pt>
                <c:pt idx="218">
                  <c:v>46082</c:v>
                </c:pt>
                <c:pt idx="219">
                  <c:v>46113</c:v>
                </c:pt>
                <c:pt idx="220">
                  <c:v>46143</c:v>
                </c:pt>
                <c:pt idx="221">
                  <c:v>46174</c:v>
                </c:pt>
                <c:pt idx="222">
                  <c:v>46204</c:v>
                </c:pt>
                <c:pt idx="223">
                  <c:v>46235</c:v>
                </c:pt>
                <c:pt idx="224">
                  <c:v>46266</c:v>
                </c:pt>
                <c:pt idx="225">
                  <c:v>46296</c:v>
                </c:pt>
                <c:pt idx="226">
                  <c:v>46327</c:v>
                </c:pt>
                <c:pt idx="227">
                  <c:v>46357</c:v>
                </c:pt>
              </c:numCache>
            </c:numRef>
          </c:cat>
          <c:val>
            <c:numRef>
              <c:f>'43'!$B$29:$B$256</c:f>
              <c:numCache>
                <c:formatCode>0.00</c:formatCode>
                <c:ptCount val="228"/>
                <c:pt idx="0">
                  <c:v>0.36399999999999999</c:v>
                </c:pt>
                <c:pt idx="1">
                  <c:v>0.377</c:v>
                </c:pt>
                <c:pt idx="2">
                  <c:v>0.38400000000000001</c:v>
                </c:pt>
                <c:pt idx="3">
                  <c:v>0.38100000000000001</c:v>
                </c:pt>
                <c:pt idx="4">
                  <c:v>0.39500000000000002</c:v>
                </c:pt>
                <c:pt idx="5">
                  <c:v>0.38900000000000001</c:v>
                </c:pt>
                <c:pt idx="6">
                  <c:v>0.41199999999999998</c:v>
                </c:pt>
                <c:pt idx="7">
                  <c:v>0.41699999999999998</c:v>
                </c:pt>
                <c:pt idx="8">
                  <c:v>0.33800000000000002</c:v>
                </c:pt>
                <c:pt idx="9">
                  <c:v>0.39400000000000002</c:v>
                </c:pt>
                <c:pt idx="10">
                  <c:v>0.42499999999999999</c:v>
                </c:pt>
                <c:pt idx="11">
                  <c:v>0.43099999999999999</c:v>
                </c:pt>
                <c:pt idx="12">
                  <c:v>0.433</c:v>
                </c:pt>
                <c:pt idx="13">
                  <c:v>0.442</c:v>
                </c:pt>
                <c:pt idx="14">
                  <c:v>0.45100000000000001</c:v>
                </c:pt>
                <c:pt idx="15">
                  <c:v>0.44800000000000001</c:v>
                </c:pt>
                <c:pt idx="16">
                  <c:v>0.45700000000000002</c:v>
                </c:pt>
                <c:pt idx="17">
                  <c:v>0.45400000000000001</c:v>
                </c:pt>
                <c:pt idx="18">
                  <c:v>0.44700000000000001</c:v>
                </c:pt>
                <c:pt idx="19">
                  <c:v>0.45</c:v>
                </c:pt>
                <c:pt idx="20">
                  <c:v>0.46100000000000002</c:v>
                </c:pt>
                <c:pt idx="21">
                  <c:v>0.46600000000000003</c:v>
                </c:pt>
                <c:pt idx="22">
                  <c:v>0.47199999999999998</c:v>
                </c:pt>
                <c:pt idx="23">
                  <c:v>0.46100000000000002</c:v>
                </c:pt>
                <c:pt idx="24">
                  <c:v>0.46800000000000003</c:v>
                </c:pt>
                <c:pt idx="25">
                  <c:v>0.49</c:v>
                </c:pt>
                <c:pt idx="26">
                  <c:v>0.497</c:v>
                </c:pt>
                <c:pt idx="27">
                  <c:v>0.50900000000000001</c:v>
                </c:pt>
                <c:pt idx="28">
                  <c:v>0.53500000000000003</c:v>
                </c:pt>
                <c:pt idx="29">
                  <c:v>0.54</c:v>
                </c:pt>
                <c:pt idx="30">
                  <c:v>0.55800000000000005</c:v>
                </c:pt>
                <c:pt idx="31">
                  <c:v>0.56499999999999995</c:v>
                </c:pt>
                <c:pt idx="32">
                  <c:v>0.56899999999999995</c:v>
                </c:pt>
                <c:pt idx="33">
                  <c:v>0.58799999999999997</c:v>
                </c:pt>
                <c:pt idx="34">
                  <c:v>0.6</c:v>
                </c:pt>
                <c:pt idx="35">
                  <c:v>0.60499999999999998</c:v>
                </c:pt>
                <c:pt idx="36">
                  <c:v>0.61699999999999999</c:v>
                </c:pt>
                <c:pt idx="37">
                  <c:v>0.55700000000000005</c:v>
                </c:pt>
                <c:pt idx="38">
                  <c:v>0.65800000000000003</c:v>
                </c:pt>
                <c:pt idx="39">
                  <c:v>0.67200000000000004</c:v>
                </c:pt>
                <c:pt idx="40">
                  <c:v>0.70299999999999996</c:v>
                </c:pt>
                <c:pt idx="41">
                  <c:v>0.73099999999999998</c:v>
                </c:pt>
                <c:pt idx="42">
                  <c:v>0.77100000000000002</c:v>
                </c:pt>
                <c:pt idx="43">
                  <c:v>0.78400000000000003</c:v>
                </c:pt>
                <c:pt idx="44">
                  <c:v>0.79700000000000004</c:v>
                </c:pt>
                <c:pt idx="45">
                  <c:v>0.81699999999999995</c:v>
                </c:pt>
                <c:pt idx="46">
                  <c:v>0.84299999999999997</c:v>
                </c:pt>
                <c:pt idx="47">
                  <c:v>0.84499999999999997</c:v>
                </c:pt>
                <c:pt idx="48">
                  <c:v>0.88100000000000001</c:v>
                </c:pt>
                <c:pt idx="49">
                  <c:v>0.92800000000000005</c:v>
                </c:pt>
                <c:pt idx="50">
                  <c:v>0.97499999999999998</c:v>
                </c:pt>
                <c:pt idx="51">
                  <c:v>1.0249999999999999</c:v>
                </c:pt>
                <c:pt idx="52">
                  <c:v>1.0349999999999999</c:v>
                </c:pt>
                <c:pt idx="53">
                  <c:v>1.0629999999999999</c:v>
                </c:pt>
                <c:pt idx="54">
                  <c:v>1.131</c:v>
                </c:pt>
                <c:pt idx="55">
                  <c:v>1.149</c:v>
                </c:pt>
                <c:pt idx="56">
                  <c:v>1.1890000000000001</c:v>
                </c:pt>
                <c:pt idx="57">
                  <c:v>1.23</c:v>
                </c:pt>
                <c:pt idx="58">
                  <c:v>1.272</c:v>
                </c:pt>
                <c:pt idx="59">
                  <c:v>1.2609999999999999</c:v>
                </c:pt>
                <c:pt idx="60">
                  <c:v>1.2450000000000001</c:v>
                </c:pt>
                <c:pt idx="61">
                  <c:v>1.3180000000000001</c:v>
                </c:pt>
                <c:pt idx="62">
                  <c:v>1.349</c:v>
                </c:pt>
                <c:pt idx="63">
                  <c:v>1.454</c:v>
                </c:pt>
                <c:pt idx="64">
                  <c:v>1.4950000000000001</c:v>
                </c:pt>
                <c:pt idx="65">
                  <c:v>1.5549999999999999</c:v>
                </c:pt>
                <c:pt idx="66">
                  <c:v>1.593</c:v>
                </c:pt>
                <c:pt idx="67">
                  <c:v>1.631</c:v>
                </c:pt>
                <c:pt idx="68">
                  <c:v>1.706</c:v>
                </c:pt>
                <c:pt idx="69">
                  <c:v>1.7190000000000001</c:v>
                </c:pt>
                <c:pt idx="70">
                  <c:v>1.6719999999999999</c:v>
                </c:pt>
                <c:pt idx="71">
                  <c:v>1.6679999999999999</c:v>
                </c:pt>
                <c:pt idx="72">
                  <c:v>1.8029999999999999</c:v>
                </c:pt>
                <c:pt idx="73">
                  <c:v>1.867</c:v>
                </c:pt>
                <c:pt idx="74">
                  <c:v>1.9890000000000001</c:v>
                </c:pt>
                <c:pt idx="75">
                  <c:v>2.1110000000000002</c:v>
                </c:pt>
                <c:pt idx="76">
                  <c:v>2.1779999999999999</c:v>
                </c:pt>
                <c:pt idx="77">
                  <c:v>2.2469999999999999</c:v>
                </c:pt>
                <c:pt idx="78">
                  <c:v>2.3260000000000001</c:v>
                </c:pt>
                <c:pt idx="79">
                  <c:v>2.4359999999999999</c:v>
                </c:pt>
                <c:pt idx="80">
                  <c:v>2.3410000000000002</c:v>
                </c:pt>
                <c:pt idx="81">
                  <c:v>2.4820000000000002</c:v>
                </c:pt>
                <c:pt idx="82">
                  <c:v>2.5259999999999998</c:v>
                </c:pt>
                <c:pt idx="83">
                  <c:v>2.5640000000000001</c:v>
                </c:pt>
                <c:pt idx="84">
                  <c:v>2.2909999999999999</c:v>
                </c:pt>
                <c:pt idx="85">
                  <c:v>2.4940000000000002</c:v>
                </c:pt>
                <c:pt idx="86">
                  <c:v>2.6520000000000001</c:v>
                </c:pt>
                <c:pt idx="87">
                  <c:v>2.851</c:v>
                </c:pt>
                <c:pt idx="88">
                  <c:v>2.9670000000000001</c:v>
                </c:pt>
                <c:pt idx="89">
                  <c:v>3.028</c:v>
                </c:pt>
                <c:pt idx="90">
                  <c:v>2.9820000000000002</c:v>
                </c:pt>
                <c:pt idx="91">
                  <c:v>3.113</c:v>
                </c:pt>
                <c:pt idx="92">
                  <c:v>3.1469999999999998</c:v>
                </c:pt>
                <c:pt idx="93">
                  <c:v>3.109</c:v>
                </c:pt>
                <c:pt idx="94">
                  <c:v>3.1309999999999998</c:v>
                </c:pt>
                <c:pt idx="95">
                  <c:v>2.8519999999999999</c:v>
                </c:pt>
                <c:pt idx="96">
                  <c:v>2.8439999999999999</c:v>
                </c:pt>
                <c:pt idx="97">
                  <c:v>3.0270000000000001</c:v>
                </c:pt>
                <c:pt idx="98">
                  <c:v>3.141</c:v>
                </c:pt>
                <c:pt idx="99">
                  <c:v>3.2290000000000001</c:v>
                </c:pt>
                <c:pt idx="100">
                  <c:v>3.286</c:v>
                </c:pt>
                <c:pt idx="101">
                  <c:v>3.371</c:v>
                </c:pt>
                <c:pt idx="102">
                  <c:v>3.4740000000000002</c:v>
                </c:pt>
                <c:pt idx="103">
                  <c:v>3.5830000000000002</c:v>
                </c:pt>
                <c:pt idx="104">
                  <c:v>3.605</c:v>
                </c:pt>
                <c:pt idx="105">
                  <c:v>3.6560000000000001</c:v>
                </c:pt>
                <c:pt idx="106">
                  <c:v>3.6110000000000002</c:v>
                </c:pt>
                <c:pt idx="107">
                  <c:v>3.5339999999999998</c:v>
                </c:pt>
                <c:pt idx="108">
                  <c:v>3.6749999999999998</c:v>
                </c:pt>
                <c:pt idx="109">
                  <c:v>3.923</c:v>
                </c:pt>
                <c:pt idx="110">
                  <c:v>4.0279999999999996</c:v>
                </c:pt>
                <c:pt idx="111">
                  <c:v>4.1150000000000002</c:v>
                </c:pt>
                <c:pt idx="112">
                  <c:v>4.34</c:v>
                </c:pt>
                <c:pt idx="113">
                  <c:v>4.4349999999999996</c:v>
                </c:pt>
                <c:pt idx="114">
                  <c:v>4.593</c:v>
                </c:pt>
                <c:pt idx="115">
                  <c:v>4.6289999999999996</c:v>
                </c:pt>
                <c:pt idx="116">
                  <c:v>4.7489999999999997</c:v>
                </c:pt>
                <c:pt idx="117">
                  <c:v>5.0579999999999998</c:v>
                </c:pt>
                <c:pt idx="118">
                  <c:v>5.1840000000000002</c:v>
                </c:pt>
                <c:pt idx="119">
                  <c:v>5.2089999999999996</c:v>
                </c:pt>
                <c:pt idx="120">
                  <c:v>4.9820000000000002</c:v>
                </c:pt>
                <c:pt idx="121">
                  <c:v>5.3769999999999998</c:v>
                </c:pt>
                <c:pt idx="122">
                  <c:v>5.6959999999999997</c:v>
                </c:pt>
                <c:pt idx="123">
                  <c:v>5.9539999999999997</c:v>
                </c:pt>
                <c:pt idx="124">
                  <c:v>6.0759999999999996</c:v>
                </c:pt>
                <c:pt idx="125">
                  <c:v>6.3040000000000003</c:v>
                </c:pt>
                <c:pt idx="126">
                  <c:v>6.5830000000000002</c:v>
                </c:pt>
                <c:pt idx="127">
                  <c:v>6.9210000000000003</c:v>
                </c:pt>
                <c:pt idx="128">
                  <c:v>7.1139999999999999</c:v>
                </c:pt>
                <c:pt idx="129">
                  <c:v>7.2519999999999998</c:v>
                </c:pt>
                <c:pt idx="130">
                  <c:v>7.3810000000000002</c:v>
                </c:pt>
                <c:pt idx="131">
                  <c:v>7.7069999999999999</c:v>
                </c:pt>
                <c:pt idx="132">
                  <c:v>7.7919999999999998</c:v>
                </c:pt>
                <c:pt idx="133">
                  <c:v>8.0809999999999995</c:v>
                </c:pt>
                <c:pt idx="134">
                  <c:v>8.1820000000000004</c:v>
                </c:pt>
                <c:pt idx="135">
                  <c:v>8.4090000000000007</c:v>
                </c:pt>
                <c:pt idx="136">
                  <c:v>8.7680000000000007</c:v>
                </c:pt>
                <c:pt idx="137">
                  <c:v>8.9209999999999994</c:v>
                </c:pt>
                <c:pt idx="138">
                  <c:v>9.14</c:v>
                </c:pt>
                <c:pt idx="139">
                  <c:v>9.5779999999999994</c:v>
                </c:pt>
                <c:pt idx="140">
                  <c:v>9.8260000000000005</c:v>
                </c:pt>
                <c:pt idx="141">
                  <c:v>9.8759999999999994</c:v>
                </c:pt>
                <c:pt idx="142">
                  <c:v>10.151999999999999</c:v>
                </c:pt>
                <c:pt idx="143">
                  <c:v>10.268000000000001</c:v>
                </c:pt>
                <c:pt idx="144">
                  <c:v>10.667999999999999</c:v>
                </c:pt>
                <c:pt idx="145">
                  <c:v>10.641999999999999</c:v>
                </c:pt>
                <c:pt idx="146">
                  <c:v>11.067</c:v>
                </c:pt>
                <c:pt idx="147">
                  <c:v>10.683999999999999</c:v>
                </c:pt>
                <c:pt idx="148">
                  <c:v>9.4719999999999995</c:v>
                </c:pt>
                <c:pt idx="149">
                  <c:v>10.311999999999999</c:v>
                </c:pt>
                <c:pt idx="150">
                  <c:v>10.801</c:v>
                </c:pt>
                <c:pt idx="151">
                  <c:v>11.01</c:v>
                </c:pt>
                <c:pt idx="152">
                  <c:v>11.095000000000001</c:v>
                </c:pt>
                <c:pt idx="153">
                  <c:v>11.153</c:v>
                </c:pt>
                <c:pt idx="154">
                  <c:v>11.170999999999999</c:v>
                </c:pt>
                <c:pt idx="155">
                  <c:v>11.013999999999999</c:v>
                </c:pt>
                <c:pt idx="156">
                  <c:v>11.167999999999999</c:v>
                </c:pt>
                <c:pt idx="157">
                  <c:v>9.1219999999999999</c:v>
                </c:pt>
                <c:pt idx="158">
                  <c:v>11.291</c:v>
                </c:pt>
                <c:pt idx="159">
                  <c:v>12.077999999999999</c:v>
                </c:pt>
                <c:pt idx="160">
                  <c:v>12.051</c:v>
                </c:pt>
                <c:pt idx="161">
                  <c:v>12.141</c:v>
                </c:pt>
                <c:pt idx="162">
                  <c:v>12.488</c:v>
                </c:pt>
                <c:pt idx="163">
                  <c:v>12.627000000000001</c:v>
                </c:pt>
                <c:pt idx="164">
                  <c:v>12.805</c:v>
                </c:pt>
                <c:pt idx="165">
                  <c:v>13.010999999999999</c:v>
                </c:pt>
                <c:pt idx="166">
                  <c:v>13.082000000000001</c:v>
                </c:pt>
                <c:pt idx="167">
                  <c:v>13.311999999999999</c:v>
                </c:pt>
                <c:pt idx="168">
                  <c:v>13.189</c:v>
                </c:pt>
                <c:pt idx="169">
                  <c:v>13.307</c:v>
                </c:pt>
                <c:pt idx="170">
                  <c:v>14.090999999999999</c:v>
                </c:pt>
                <c:pt idx="171">
                  <c:v>14.522</c:v>
                </c:pt>
                <c:pt idx="172">
                  <c:v>14.58</c:v>
                </c:pt>
                <c:pt idx="173">
                  <c:v>14.48</c:v>
                </c:pt>
                <c:pt idx="174">
                  <c:v>14.814</c:v>
                </c:pt>
                <c:pt idx="175">
                  <c:v>15.03</c:v>
                </c:pt>
                <c:pt idx="176">
                  <c:v>15.384</c:v>
                </c:pt>
                <c:pt idx="177">
                  <c:v>15.484999999999999</c:v>
                </c:pt>
                <c:pt idx="178">
                  <c:v>15.406000000000001</c:v>
                </c:pt>
                <c:pt idx="179">
                  <c:v>15.314</c:v>
                </c:pt>
                <c:pt idx="180">
                  <c:v>15.573</c:v>
                </c:pt>
                <c:pt idx="181">
                  <c:v>15.561999999999999</c:v>
                </c:pt>
                <c:pt idx="182">
                  <c:v>16.367999999999999</c:v>
                </c:pt>
                <c:pt idx="183">
                  <c:v>16.497</c:v>
                </c:pt>
                <c:pt idx="184">
                  <c:v>16.495999999999999</c:v>
                </c:pt>
                <c:pt idx="185">
                  <c:v>16.277999999999999</c:v>
                </c:pt>
                <c:pt idx="186">
                  <c:v>16.611000000000001</c:v>
                </c:pt>
                <c:pt idx="187">
                  <c:v>16.989999999999998</c:v>
                </c:pt>
                <c:pt idx="188">
                  <c:v>17.173999999999999</c:v>
                </c:pt>
                <c:pt idx="189">
                  <c:v>17.183</c:v>
                </c:pt>
                <c:pt idx="190">
                  <c:v>17.507000000000001</c:v>
                </c:pt>
                <c:pt idx="191">
                  <c:v>17.814</c:v>
                </c:pt>
                <c:pt idx="192">
                  <c:v>17.050999999999998</c:v>
                </c:pt>
                <c:pt idx="193">
                  <c:v>17.827000000000002</c:v>
                </c:pt>
                <c:pt idx="194">
                  <c:v>18.286000000000001</c:v>
                </c:pt>
                <c:pt idx="195">
                  <c:v>18.361999999999998</c:v>
                </c:pt>
                <c:pt idx="196">
                  <c:v>18.268999999999998</c:v>
                </c:pt>
                <c:pt idx="197">
                  <c:v>18.771999999999998</c:v>
                </c:pt>
                <c:pt idx="198">
                  <c:v>19.053999999999998</c:v>
                </c:pt>
                <c:pt idx="199">
                  <c:v>19.439</c:v>
                </c:pt>
                <c:pt idx="200">
                  <c:v>19.521000000000001</c:v>
                </c:pt>
                <c:pt idx="201">
                  <c:v>19.901</c:v>
                </c:pt>
                <c:pt idx="202">
                  <c:v>19.783000000000001</c:v>
                </c:pt>
                <c:pt idx="203">
                  <c:v>19.786999999999999</c:v>
                </c:pt>
                <c:pt idx="204">
                  <c:v>19.213000000000001</c:v>
                </c:pt>
                <c:pt idx="205">
                  <c:v>19.574999999999999</c:v>
                </c:pt>
                <c:pt idx="206">
                  <c:v>20.074000000000002</c:v>
                </c:pt>
                <c:pt idx="207">
                  <c:v>20.260999999999999</c:v>
                </c:pt>
                <c:pt idx="208">
                  <c:v>20.61</c:v>
                </c:pt>
                <c:pt idx="209">
                  <c:v>20.661999999999999</c:v>
                </c:pt>
                <c:pt idx="210">
                  <c:v>20.855</c:v>
                </c:pt>
                <c:pt idx="211">
                  <c:v>20.841000000000001</c:v>
                </c:pt>
                <c:pt idx="212">
                  <c:v>20.933</c:v>
                </c:pt>
                <c:pt idx="213">
                  <c:v>21.026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96-47AA-BD54-ADA52586C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  <c:max val="45992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>
            <a:noFill/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52921287406175E-2"/>
          <c:y val="0.13172622652937616"/>
          <c:w val="0.74668161228971219"/>
          <c:h val="0.71553602068398181"/>
        </c:manualLayout>
      </c:layout>
      <c:areaChart>
        <c:grouping val="stacked"/>
        <c:varyColors val="0"/>
        <c:ser>
          <c:idx val="5"/>
          <c:order val="0"/>
          <c:tx>
            <c:strRef>
              <c:f>'44'!$G$28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'44'!$G$53:$G$256</c:f>
              <c:numCache>
                <c:formatCode>0.00</c:formatCode>
                <c:ptCount val="204"/>
                <c:pt idx="0">
                  <c:v>38.208718126000001</c:v>
                </c:pt>
                <c:pt idx="1">
                  <c:v>38.893777352999997</c:v>
                </c:pt>
                <c:pt idx="2">
                  <c:v>38.590280274000001</c:v>
                </c:pt>
                <c:pt idx="3">
                  <c:v>38.595683864000002</c:v>
                </c:pt>
                <c:pt idx="4">
                  <c:v>38.996387757000001</c:v>
                </c:pt>
                <c:pt idx="5">
                  <c:v>38.406063676999999</c:v>
                </c:pt>
                <c:pt idx="6">
                  <c:v>38.788084826999999</c:v>
                </c:pt>
                <c:pt idx="7">
                  <c:v>38.966354555000002</c:v>
                </c:pt>
                <c:pt idx="8">
                  <c:v>39.017343206</c:v>
                </c:pt>
                <c:pt idx="9">
                  <c:v>39.164937717000001</c:v>
                </c:pt>
                <c:pt idx="10">
                  <c:v>38.784455932999997</c:v>
                </c:pt>
                <c:pt idx="11">
                  <c:v>39.099582736000002</c:v>
                </c:pt>
                <c:pt idx="12">
                  <c:v>37.934681357000002</c:v>
                </c:pt>
                <c:pt idx="13">
                  <c:v>37.217105897000003</c:v>
                </c:pt>
                <c:pt idx="14">
                  <c:v>38.869318604999997</c:v>
                </c:pt>
                <c:pt idx="15">
                  <c:v>39.054978200000001</c:v>
                </c:pt>
                <c:pt idx="16">
                  <c:v>38.965493264999999</c:v>
                </c:pt>
                <c:pt idx="17">
                  <c:v>39.044671936</c:v>
                </c:pt>
                <c:pt idx="18">
                  <c:v>39.019363476000002</c:v>
                </c:pt>
                <c:pt idx="19">
                  <c:v>39.226103750999997</c:v>
                </c:pt>
                <c:pt idx="20">
                  <c:v>39.284524583</c:v>
                </c:pt>
                <c:pt idx="21">
                  <c:v>39.782767921000001</c:v>
                </c:pt>
                <c:pt idx="22">
                  <c:v>40.106826335999997</c:v>
                </c:pt>
                <c:pt idx="23">
                  <c:v>39.784157651000001</c:v>
                </c:pt>
                <c:pt idx="24">
                  <c:v>39.670930317</c:v>
                </c:pt>
                <c:pt idx="25">
                  <c:v>38.749557995000004</c:v>
                </c:pt>
                <c:pt idx="26">
                  <c:v>38.865528339999997</c:v>
                </c:pt>
                <c:pt idx="27">
                  <c:v>38.855161355</c:v>
                </c:pt>
                <c:pt idx="28">
                  <c:v>39.026805885999998</c:v>
                </c:pt>
                <c:pt idx="29">
                  <c:v>38.646308069</c:v>
                </c:pt>
                <c:pt idx="30">
                  <c:v>38.80293485</c:v>
                </c:pt>
                <c:pt idx="31">
                  <c:v>38.836027012999999</c:v>
                </c:pt>
                <c:pt idx="32">
                  <c:v>38.884532528000001</c:v>
                </c:pt>
                <c:pt idx="33">
                  <c:v>38.792146527</c:v>
                </c:pt>
                <c:pt idx="34">
                  <c:v>38.543485384999997</c:v>
                </c:pt>
                <c:pt idx="35">
                  <c:v>38.010237017000001</c:v>
                </c:pt>
                <c:pt idx="36">
                  <c:v>37.046692688</c:v>
                </c:pt>
                <c:pt idx="37">
                  <c:v>37.056382194000001</c:v>
                </c:pt>
                <c:pt idx="38">
                  <c:v>37.100633694000003</c:v>
                </c:pt>
                <c:pt idx="39">
                  <c:v>37.562292923000001</c:v>
                </c:pt>
                <c:pt idx="40">
                  <c:v>37.356613056999997</c:v>
                </c:pt>
                <c:pt idx="41">
                  <c:v>37.245128415000003</c:v>
                </c:pt>
                <c:pt idx="42">
                  <c:v>37.179174447000001</c:v>
                </c:pt>
                <c:pt idx="43">
                  <c:v>37.242272968999998</c:v>
                </c:pt>
                <c:pt idx="44">
                  <c:v>36.733617856000002</c:v>
                </c:pt>
                <c:pt idx="45">
                  <c:v>37.261068369999997</c:v>
                </c:pt>
                <c:pt idx="46">
                  <c:v>37.253030039000002</c:v>
                </c:pt>
                <c:pt idx="47">
                  <c:v>36.302442784</c:v>
                </c:pt>
                <c:pt idx="48">
                  <c:v>35.896733689999998</c:v>
                </c:pt>
                <c:pt idx="49">
                  <c:v>36.768504815999997</c:v>
                </c:pt>
                <c:pt idx="50">
                  <c:v>36.803807419999998</c:v>
                </c:pt>
                <c:pt idx="51">
                  <c:v>37.930151086000002</c:v>
                </c:pt>
                <c:pt idx="52">
                  <c:v>37.046317580999997</c:v>
                </c:pt>
                <c:pt idx="53">
                  <c:v>37.102804656000004</c:v>
                </c:pt>
                <c:pt idx="54">
                  <c:v>37.135244698000001</c:v>
                </c:pt>
                <c:pt idx="55">
                  <c:v>37.357371448000002</c:v>
                </c:pt>
                <c:pt idx="56">
                  <c:v>37.026414693</c:v>
                </c:pt>
                <c:pt idx="57">
                  <c:v>37.116497914</c:v>
                </c:pt>
                <c:pt idx="58">
                  <c:v>36.879561414000001</c:v>
                </c:pt>
                <c:pt idx="59">
                  <c:v>36.817051773999999</c:v>
                </c:pt>
                <c:pt idx="60">
                  <c:v>36.738658115</c:v>
                </c:pt>
                <c:pt idx="61">
                  <c:v>36.347356347000002</c:v>
                </c:pt>
                <c:pt idx="62">
                  <c:v>36.565567809999997</c:v>
                </c:pt>
                <c:pt idx="63">
                  <c:v>36.647049512000002</c:v>
                </c:pt>
                <c:pt idx="64">
                  <c:v>36.021602059000003</c:v>
                </c:pt>
                <c:pt idx="65">
                  <c:v>36.0175956</c:v>
                </c:pt>
                <c:pt idx="66">
                  <c:v>35.610718654000003</c:v>
                </c:pt>
                <c:pt idx="67">
                  <c:v>35.494547721000004</c:v>
                </c:pt>
                <c:pt idx="68">
                  <c:v>35.382301525000003</c:v>
                </c:pt>
                <c:pt idx="69">
                  <c:v>35.084510598999998</c:v>
                </c:pt>
                <c:pt idx="70">
                  <c:v>34.696069684000001</c:v>
                </c:pt>
                <c:pt idx="71">
                  <c:v>34.370072407999999</c:v>
                </c:pt>
                <c:pt idx="72">
                  <c:v>33.968796879999999</c:v>
                </c:pt>
                <c:pt idx="73">
                  <c:v>34.169964845999999</c:v>
                </c:pt>
                <c:pt idx="74">
                  <c:v>33.904914126000001</c:v>
                </c:pt>
                <c:pt idx="75">
                  <c:v>33.517951785000001</c:v>
                </c:pt>
                <c:pt idx="76">
                  <c:v>32.856597182000002</c:v>
                </c:pt>
                <c:pt idx="77">
                  <c:v>32.510984147999999</c:v>
                </c:pt>
                <c:pt idx="78">
                  <c:v>32.107070917000001</c:v>
                </c:pt>
                <c:pt idx="79">
                  <c:v>32.08808646</c:v>
                </c:pt>
                <c:pt idx="80">
                  <c:v>32.100548328000002</c:v>
                </c:pt>
                <c:pt idx="81">
                  <c:v>31.999542639000001</c:v>
                </c:pt>
                <c:pt idx="82">
                  <c:v>31.614322090999998</c:v>
                </c:pt>
                <c:pt idx="83">
                  <c:v>30.842853497</c:v>
                </c:pt>
                <c:pt idx="84">
                  <c:v>30.097268064000001</c:v>
                </c:pt>
                <c:pt idx="85">
                  <c:v>30.631998794000001</c:v>
                </c:pt>
                <c:pt idx="86">
                  <c:v>31.260520158999999</c:v>
                </c:pt>
                <c:pt idx="87">
                  <c:v>31.282800462000001</c:v>
                </c:pt>
                <c:pt idx="88">
                  <c:v>30.776887235</c:v>
                </c:pt>
                <c:pt idx="89">
                  <c:v>30.970368949000001</c:v>
                </c:pt>
                <c:pt idx="90">
                  <c:v>30.828637579999999</c:v>
                </c:pt>
                <c:pt idx="91">
                  <c:v>30.482222835000002</c:v>
                </c:pt>
                <c:pt idx="92">
                  <c:v>31.045442882</c:v>
                </c:pt>
                <c:pt idx="93">
                  <c:v>31.492660525000002</c:v>
                </c:pt>
                <c:pt idx="94">
                  <c:v>31.687147102000001</c:v>
                </c:pt>
                <c:pt idx="95">
                  <c:v>31.846432043</c:v>
                </c:pt>
                <c:pt idx="96">
                  <c:v>31.290959496999999</c:v>
                </c:pt>
                <c:pt idx="97">
                  <c:v>31.445487370999999</c:v>
                </c:pt>
                <c:pt idx="98">
                  <c:v>31.400433985999999</c:v>
                </c:pt>
                <c:pt idx="99">
                  <c:v>31.547459352000001</c:v>
                </c:pt>
                <c:pt idx="100">
                  <c:v>31.448211693000001</c:v>
                </c:pt>
                <c:pt idx="101">
                  <c:v>31.207740112</c:v>
                </c:pt>
                <c:pt idx="102">
                  <c:v>31.116400843000001</c:v>
                </c:pt>
                <c:pt idx="103">
                  <c:v>31.464899488</c:v>
                </c:pt>
                <c:pt idx="104">
                  <c:v>31.774678980000001</c:v>
                </c:pt>
                <c:pt idx="105">
                  <c:v>31.923118711000001</c:v>
                </c:pt>
                <c:pt idx="106">
                  <c:v>31.976814703999999</c:v>
                </c:pt>
                <c:pt idx="107">
                  <c:v>31.539021083000002</c:v>
                </c:pt>
                <c:pt idx="108">
                  <c:v>31.067035153999999</c:v>
                </c:pt>
                <c:pt idx="109">
                  <c:v>31.118144991000001</c:v>
                </c:pt>
                <c:pt idx="110">
                  <c:v>30.701918170999999</c:v>
                </c:pt>
                <c:pt idx="111">
                  <c:v>31.131868684000001</c:v>
                </c:pt>
                <c:pt idx="112">
                  <c:v>31.247167996000002</c:v>
                </c:pt>
                <c:pt idx="113">
                  <c:v>30.871528545</c:v>
                </c:pt>
                <c:pt idx="114">
                  <c:v>30.385202301</c:v>
                </c:pt>
                <c:pt idx="115">
                  <c:v>30.725163493</c:v>
                </c:pt>
                <c:pt idx="116">
                  <c:v>31.032420652999999</c:v>
                </c:pt>
                <c:pt idx="117">
                  <c:v>30.907551764000001</c:v>
                </c:pt>
                <c:pt idx="118">
                  <c:v>30.855412727000001</c:v>
                </c:pt>
                <c:pt idx="119">
                  <c:v>30.701284589</c:v>
                </c:pt>
                <c:pt idx="120">
                  <c:v>30.496355381000001</c:v>
                </c:pt>
                <c:pt idx="121">
                  <c:v>29.660335395000001</c:v>
                </c:pt>
                <c:pt idx="122">
                  <c:v>29.181143412000001</c:v>
                </c:pt>
                <c:pt idx="123">
                  <c:v>28.837683545000001</c:v>
                </c:pt>
                <c:pt idx="124">
                  <c:v>26.559313707000001</c:v>
                </c:pt>
                <c:pt idx="125">
                  <c:v>27.488495688</c:v>
                </c:pt>
                <c:pt idx="126">
                  <c:v>27.160558771000002</c:v>
                </c:pt>
                <c:pt idx="127">
                  <c:v>26.749561850999999</c:v>
                </c:pt>
                <c:pt idx="128">
                  <c:v>27.242668578</c:v>
                </c:pt>
                <c:pt idx="129">
                  <c:v>26.474552509999999</c:v>
                </c:pt>
                <c:pt idx="130">
                  <c:v>26.976723915000001</c:v>
                </c:pt>
                <c:pt idx="131">
                  <c:v>26.573113787</c:v>
                </c:pt>
                <c:pt idx="132">
                  <c:v>26.203677054</c:v>
                </c:pt>
                <c:pt idx="133">
                  <c:v>24.061925821999999</c:v>
                </c:pt>
                <c:pt idx="134">
                  <c:v>26.297314496999999</c:v>
                </c:pt>
                <c:pt idx="135">
                  <c:v>26.28216308</c:v>
                </c:pt>
                <c:pt idx="136">
                  <c:v>26.345925654999998</c:v>
                </c:pt>
                <c:pt idx="137">
                  <c:v>25.759879084000001</c:v>
                </c:pt>
                <c:pt idx="138">
                  <c:v>26.083353339999999</c:v>
                </c:pt>
                <c:pt idx="139">
                  <c:v>25.799126465000001</c:v>
                </c:pt>
                <c:pt idx="140">
                  <c:v>26.140032720000001</c:v>
                </c:pt>
                <c:pt idx="141">
                  <c:v>26.330563217000002</c:v>
                </c:pt>
                <c:pt idx="142">
                  <c:v>26.233432314000002</c:v>
                </c:pt>
                <c:pt idx="143">
                  <c:v>26.031245787</c:v>
                </c:pt>
                <c:pt idx="144">
                  <c:v>25.009663232000001</c:v>
                </c:pt>
                <c:pt idx="145">
                  <c:v>25.247544550000001</c:v>
                </c:pt>
                <c:pt idx="146">
                  <c:v>25.833936539</c:v>
                </c:pt>
                <c:pt idx="147">
                  <c:v>26.093895857</c:v>
                </c:pt>
                <c:pt idx="148">
                  <c:v>25.841165966999998</c:v>
                </c:pt>
                <c:pt idx="149">
                  <c:v>25.909346107000001</c:v>
                </c:pt>
                <c:pt idx="150">
                  <c:v>25.950164891</c:v>
                </c:pt>
                <c:pt idx="151">
                  <c:v>25.983339905000001</c:v>
                </c:pt>
                <c:pt idx="152">
                  <c:v>26.285863195000001</c:v>
                </c:pt>
                <c:pt idx="153">
                  <c:v>26.089080344999999</c:v>
                </c:pt>
                <c:pt idx="154">
                  <c:v>25.948432177000001</c:v>
                </c:pt>
                <c:pt idx="155">
                  <c:v>25.273454446999999</c:v>
                </c:pt>
                <c:pt idx="156">
                  <c:v>25.694044267999999</c:v>
                </c:pt>
                <c:pt idx="157">
                  <c:v>24.873777441000001</c:v>
                </c:pt>
                <c:pt idx="158">
                  <c:v>25.492623622</c:v>
                </c:pt>
                <c:pt idx="159">
                  <c:v>25.118840385999999</c:v>
                </c:pt>
                <c:pt idx="160">
                  <c:v>25.197030648999998</c:v>
                </c:pt>
                <c:pt idx="161">
                  <c:v>25.352296761000002</c:v>
                </c:pt>
                <c:pt idx="162">
                  <c:v>25.021307450999998</c:v>
                </c:pt>
                <c:pt idx="163">
                  <c:v>25.236931835</c:v>
                </c:pt>
                <c:pt idx="164">
                  <c:v>25.302897977000001</c:v>
                </c:pt>
                <c:pt idx="165">
                  <c:v>25.364534748000001</c:v>
                </c:pt>
                <c:pt idx="166">
                  <c:v>25.463605399999999</c:v>
                </c:pt>
                <c:pt idx="167">
                  <c:v>25.353484600000002</c:v>
                </c:pt>
                <c:pt idx="168">
                  <c:v>24.198443058999999</c:v>
                </c:pt>
                <c:pt idx="169">
                  <c:v>24.997819238999998</c:v>
                </c:pt>
                <c:pt idx="170">
                  <c:v>25.487232422000002</c:v>
                </c:pt>
                <c:pt idx="171">
                  <c:v>25.168187915000001</c:v>
                </c:pt>
                <c:pt idx="172">
                  <c:v>25.237477532</c:v>
                </c:pt>
                <c:pt idx="173">
                  <c:v>25.052203083999999</c:v>
                </c:pt>
                <c:pt idx="174">
                  <c:v>24.338180329</c:v>
                </c:pt>
                <c:pt idx="175">
                  <c:v>23.995862009</c:v>
                </c:pt>
                <c:pt idx="176">
                  <c:v>23.716079216000001</c:v>
                </c:pt>
                <c:pt idx="177">
                  <c:v>23.842243546999999</c:v>
                </c:pt>
                <c:pt idx="178">
                  <c:v>24.14228902</c:v>
                </c:pt>
                <c:pt idx="179">
                  <c:v>24.519846461</c:v>
                </c:pt>
                <c:pt idx="180">
                  <c:v>24.044242114999999</c:v>
                </c:pt>
                <c:pt idx="181">
                  <c:v>23.702403898</c:v>
                </c:pt>
                <c:pt idx="182">
                  <c:v>24.758779289</c:v>
                </c:pt>
                <c:pt idx="183">
                  <c:v>24.799113923</c:v>
                </c:pt>
                <c:pt idx="184">
                  <c:v>25.041993954999999</c:v>
                </c:pt>
                <c:pt idx="185">
                  <c:v>25.350978637000001</c:v>
                </c:pt>
                <c:pt idx="186">
                  <c:v>26.831950033999998</c:v>
                </c:pt>
                <c:pt idx="187">
                  <c:v>28.033795494</c:v>
                </c:pt>
                <c:pt idx="188">
                  <c:v>24.960408394000002</c:v>
                </c:pt>
                <c:pt idx="189">
                  <c:v>24.829531014000001</c:v>
                </c:pt>
                <c:pt idx="190">
                  <c:v>24.561590463999998</c:v>
                </c:pt>
                <c:pt idx="191">
                  <c:v>24.349564960999999</c:v>
                </c:pt>
                <c:pt idx="192">
                  <c:v>24.810203059999999</c:v>
                </c:pt>
                <c:pt idx="193">
                  <c:v>23.581109639000001</c:v>
                </c:pt>
                <c:pt idx="194">
                  <c:v>23.93669556</c:v>
                </c:pt>
                <c:pt idx="195">
                  <c:v>23.840345932000002</c:v>
                </c:pt>
                <c:pt idx="196">
                  <c:v>23.853681437999999</c:v>
                </c:pt>
                <c:pt idx="197">
                  <c:v>23.857006956999999</c:v>
                </c:pt>
                <c:pt idx="198">
                  <c:v>23.905723824999999</c:v>
                </c:pt>
                <c:pt idx="199">
                  <c:v>23.931465940999999</c:v>
                </c:pt>
                <c:pt idx="200">
                  <c:v>23.915394294999999</c:v>
                </c:pt>
                <c:pt idx="201">
                  <c:v>23.878353453999999</c:v>
                </c:pt>
                <c:pt idx="202">
                  <c:v>23.649634402</c:v>
                </c:pt>
                <c:pt idx="203">
                  <c:v>23.469735971999999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4-4215-BDA1-A710EFAAAB30}"/>
            </c:ext>
          </c:extLst>
        </c:ser>
        <c:ser>
          <c:idx val="4"/>
          <c:order val="1"/>
          <c:tx>
            <c:strRef>
              <c:f>'44'!$F$28</c:f>
              <c:strCache>
                <c:ptCount val="1"/>
                <c:pt idx="0">
                  <c:v>Haynesville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'44'!$F$53:$F$256</c:f>
              <c:numCache>
                <c:formatCode>0.00</c:formatCode>
                <c:ptCount val="204"/>
                <c:pt idx="0">
                  <c:v>5.7187077961000004</c:v>
                </c:pt>
                <c:pt idx="1">
                  <c:v>6.0048784105999999</c:v>
                </c:pt>
                <c:pt idx="2">
                  <c:v>6.3985046942999997</c:v>
                </c:pt>
                <c:pt idx="3">
                  <c:v>6.5239782642000002</c:v>
                </c:pt>
                <c:pt idx="4">
                  <c:v>6.7376718093000001</c:v>
                </c:pt>
                <c:pt idx="5">
                  <c:v>7.1044720826000001</c:v>
                </c:pt>
                <c:pt idx="6">
                  <c:v>7.3804609107000001</c:v>
                </c:pt>
                <c:pt idx="7">
                  <c:v>7.5870454937999998</c:v>
                </c:pt>
                <c:pt idx="8">
                  <c:v>7.7971056341000002</c:v>
                </c:pt>
                <c:pt idx="9">
                  <c:v>7.8145520519999998</c:v>
                </c:pt>
                <c:pt idx="10">
                  <c:v>8.2507700463999996</c:v>
                </c:pt>
                <c:pt idx="11">
                  <c:v>8.6439351217000002</c:v>
                </c:pt>
                <c:pt idx="12">
                  <c:v>8.6818196586000003</c:v>
                </c:pt>
                <c:pt idx="13">
                  <c:v>8.8263625953999991</c:v>
                </c:pt>
                <c:pt idx="14">
                  <c:v>9.4215205968000006</c:v>
                </c:pt>
                <c:pt idx="15">
                  <c:v>9.6408127586999992</c:v>
                </c:pt>
                <c:pt idx="16">
                  <c:v>9.9274429247999993</c:v>
                </c:pt>
                <c:pt idx="17">
                  <c:v>9.7885362292</c:v>
                </c:pt>
                <c:pt idx="18">
                  <c:v>9.9399994147000008</c:v>
                </c:pt>
                <c:pt idx="19">
                  <c:v>10.204358094</c:v>
                </c:pt>
                <c:pt idx="20">
                  <c:v>10.451367458</c:v>
                </c:pt>
                <c:pt idx="21">
                  <c:v>10.466161533999999</c:v>
                </c:pt>
                <c:pt idx="22">
                  <c:v>10.623859367</c:v>
                </c:pt>
                <c:pt idx="23">
                  <c:v>10.479328332</c:v>
                </c:pt>
                <c:pt idx="24">
                  <c:v>10.229981362</c:v>
                </c:pt>
                <c:pt idx="25">
                  <c:v>9.8314865923999992</c:v>
                </c:pt>
                <c:pt idx="26">
                  <c:v>9.7473768488000001</c:v>
                </c:pt>
                <c:pt idx="27">
                  <c:v>9.7293207579000001</c:v>
                </c:pt>
                <c:pt idx="28">
                  <c:v>9.7936646879999998</c:v>
                </c:pt>
                <c:pt idx="29">
                  <c:v>9.9788739494000005</c:v>
                </c:pt>
                <c:pt idx="30">
                  <c:v>9.9410692583000007</c:v>
                </c:pt>
                <c:pt idx="31">
                  <c:v>9.9347949736000007</c:v>
                </c:pt>
                <c:pt idx="32">
                  <c:v>9.7476874689000006</c:v>
                </c:pt>
                <c:pt idx="33">
                  <c:v>9.3841790657999997</c:v>
                </c:pt>
                <c:pt idx="34">
                  <c:v>9.1291378966999996</c:v>
                </c:pt>
                <c:pt idx="35">
                  <c:v>8.8529087363999999</c:v>
                </c:pt>
                <c:pt idx="36">
                  <c:v>8.7023699833000006</c:v>
                </c:pt>
                <c:pt idx="37">
                  <c:v>8.6092304237999997</c:v>
                </c:pt>
                <c:pt idx="38">
                  <c:v>8.3293390903999995</c:v>
                </c:pt>
                <c:pt idx="39">
                  <c:v>8.2084040172999995</c:v>
                </c:pt>
                <c:pt idx="40">
                  <c:v>8.0709600932000001</c:v>
                </c:pt>
                <c:pt idx="41">
                  <c:v>7.8952702720000003</c:v>
                </c:pt>
                <c:pt idx="42">
                  <c:v>7.6900319780000004</c:v>
                </c:pt>
                <c:pt idx="43">
                  <c:v>7.4159256610000002</c:v>
                </c:pt>
                <c:pt idx="44">
                  <c:v>7.0329213369000003</c:v>
                </c:pt>
                <c:pt idx="45">
                  <c:v>6.9334620718000002</c:v>
                </c:pt>
                <c:pt idx="46">
                  <c:v>6.8884196317999997</c:v>
                </c:pt>
                <c:pt idx="47">
                  <c:v>6.8163612730000001</c:v>
                </c:pt>
                <c:pt idx="48">
                  <c:v>6.6747694612000004</c:v>
                </c:pt>
                <c:pt idx="49">
                  <c:v>6.6591842908999999</c:v>
                </c:pt>
                <c:pt idx="50">
                  <c:v>6.6118150277999996</c:v>
                </c:pt>
                <c:pt idx="51">
                  <c:v>6.6070066389999997</c:v>
                </c:pt>
                <c:pt idx="52">
                  <c:v>6.7069774796999999</c:v>
                </c:pt>
                <c:pt idx="53">
                  <c:v>6.7039813485000002</c:v>
                </c:pt>
                <c:pt idx="54">
                  <c:v>6.5759485545</c:v>
                </c:pt>
                <c:pt idx="55">
                  <c:v>6.5478242007</c:v>
                </c:pt>
                <c:pt idx="56">
                  <c:v>6.5617942953000004</c:v>
                </c:pt>
                <c:pt idx="57">
                  <c:v>6.442913624</c:v>
                </c:pt>
                <c:pt idx="58">
                  <c:v>6.3996934873000004</c:v>
                </c:pt>
                <c:pt idx="59">
                  <c:v>6.1228270460000003</c:v>
                </c:pt>
                <c:pt idx="60">
                  <c:v>6.1049099058999996</c:v>
                </c:pt>
                <c:pt idx="61">
                  <c:v>6.1594790250000004</c:v>
                </c:pt>
                <c:pt idx="62">
                  <c:v>6.2627971364999997</c:v>
                </c:pt>
                <c:pt idx="63">
                  <c:v>6.2892583658000003</c:v>
                </c:pt>
                <c:pt idx="64">
                  <c:v>6.1735776261000002</c:v>
                </c:pt>
                <c:pt idx="65">
                  <c:v>6.0079359326999997</c:v>
                </c:pt>
                <c:pt idx="66">
                  <c:v>6.0444224522000001</c:v>
                </c:pt>
                <c:pt idx="67">
                  <c:v>5.8371324923000003</c:v>
                </c:pt>
                <c:pt idx="68">
                  <c:v>5.8321979602000003</c:v>
                </c:pt>
                <c:pt idx="69">
                  <c:v>5.7625507347999996</c:v>
                </c:pt>
                <c:pt idx="70">
                  <c:v>5.8567758132999996</c:v>
                </c:pt>
                <c:pt idx="71">
                  <c:v>5.8163956581000003</c:v>
                </c:pt>
                <c:pt idx="72">
                  <c:v>5.9787110677999999</c:v>
                </c:pt>
                <c:pt idx="73">
                  <c:v>5.9320745597000002</c:v>
                </c:pt>
                <c:pt idx="74">
                  <c:v>5.7692303654000003</c:v>
                </c:pt>
                <c:pt idx="75">
                  <c:v>6.0193932159000001</c:v>
                </c:pt>
                <c:pt idx="76">
                  <c:v>5.8858834633999999</c:v>
                </c:pt>
                <c:pt idx="77">
                  <c:v>5.7100121801999997</c:v>
                </c:pt>
                <c:pt idx="78">
                  <c:v>5.9908151075999996</c:v>
                </c:pt>
                <c:pt idx="79">
                  <c:v>5.5624520704</c:v>
                </c:pt>
                <c:pt idx="80">
                  <c:v>5.7639846304000004</c:v>
                </c:pt>
                <c:pt idx="81">
                  <c:v>5.7669470134000003</c:v>
                </c:pt>
                <c:pt idx="82">
                  <c:v>5.6187606249000002</c:v>
                </c:pt>
                <c:pt idx="83">
                  <c:v>5.6895987029999997</c:v>
                </c:pt>
                <c:pt idx="84">
                  <c:v>5.9797627683999997</c:v>
                </c:pt>
                <c:pt idx="85">
                  <c:v>5.9728330369</c:v>
                </c:pt>
                <c:pt idx="86">
                  <c:v>6.2819225036999997</c:v>
                </c:pt>
                <c:pt idx="87">
                  <c:v>5.9450435307999996</c:v>
                </c:pt>
                <c:pt idx="88">
                  <c:v>6.0878223902000004</c:v>
                </c:pt>
                <c:pt idx="89">
                  <c:v>6.4115356359</c:v>
                </c:pt>
                <c:pt idx="90">
                  <c:v>6.3560328936000001</c:v>
                </c:pt>
                <c:pt idx="91">
                  <c:v>6.7818073771999998</c:v>
                </c:pt>
                <c:pt idx="92">
                  <c:v>7.1578943237999999</c:v>
                </c:pt>
                <c:pt idx="93">
                  <c:v>7.6186083339000001</c:v>
                </c:pt>
                <c:pt idx="94">
                  <c:v>7.9172174061999998</c:v>
                </c:pt>
                <c:pt idx="95">
                  <c:v>8.1532944308000008</c:v>
                </c:pt>
                <c:pt idx="96">
                  <c:v>7.7849629765000001</c:v>
                </c:pt>
                <c:pt idx="97">
                  <c:v>8.1270899474</c:v>
                </c:pt>
                <c:pt idx="98">
                  <c:v>8.4798182083999993</c:v>
                </c:pt>
                <c:pt idx="99">
                  <c:v>8.6588846860000004</c:v>
                </c:pt>
                <c:pt idx="100">
                  <c:v>9.0685871475000006</c:v>
                </c:pt>
                <c:pt idx="101">
                  <c:v>9.2959097240999995</c:v>
                </c:pt>
                <c:pt idx="102">
                  <c:v>9.4463939907000007</c:v>
                </c:pt>
                <c:pt idx="103">
                  <c:v>9.6736468420000001</c:v>
                </c:pt>
                <c:pt idx="104">
                  <c:v>9.8128587652999997</c:v>
                </c:pt>
                <c:pt idx="105">
                  <c:v>10.235403605</c:v>
                </c:pt>
                <c:pt idx="106">
                  <c:v>10.223199770000001</c:v>
                </c:pt>
                <c:pt idx="107">
                  <c:v>10.261436911000001</c:v>
                </c:pt>
                <c:pt idx="108">
                  <c:v>10.544733319000001</c:v>
                </c:pt>
                <c:pt idx="109">
                  <c:v>10.940264900000001</c:v>
                </c:pt>
                <c:pt idx="110">
                  <c:v>11.017637096</c:v>
                </c:pt>
                <c:pt idx="111">
                  <c:v>11.236938953999999</c:v>
                </c:pt>
                <c:pt idx="112">
                  <c:v>11.416800261000001</c:v>
                </c:pt>
                <c:pt idx="113">
                  <c:v>11.466541238</c:v>
                </c:pt>
                <c:pt idx="114">
                  <c:v>11.761109573000001</c:v>
                </c:pt>
                <c:pt idx="115">
                  <c:v>11.808252892000001</c:v>
                </c:pt>
                <c:pt idx="116">
                  <c:v>11.70689658</c:v>
                </c:pt>
                <c:pt idx="117">
                  <c:v>11.844887881</c:v>
                </c:pt>
                <c:pt idx="118">
                  <c:v>11.989663876</c:v>
                </c:pt>
                <c:pt idx="119">
                  <c:v>12.121531321999999</c:v>
                </c:pt>
                <c:pt idx="120">
                  <c:v>11.93511737</c:v>
                </c:pt>
                <c:pt idx="121">
                  <c:v>11.988858487</c:v>
                </c:pt>
                <c:pt idx="122">
                  <c:v>12.235027249</c:v>
                </c:pt>
                <c:pt idx="123">
                  <c:v>12.229142582</c:v>
                </c:pt>
                <c:pt idx="124">
                  <c:v>12.428597587000001</c:v>
                </c:pt>
                <c:pt idx="125">
                  <c:v>12.097366263</c:v>
                </c:pt>
                <c:pt idx="126">
                  <c:v>11.661059828999999</c:v>
                </c:pt>
                <c:pt idx="127">
                  <c:v>11.591539128999999</c:v>
                </c:pt>
                <c:pt idx="128">
                  <c:v>11.744912915</c:v>
                </c:pt>
                <c:pt idx="129">
                  <c:v>11.80300424</c:v>
                </c:pt>
                <c:pt idx="130">
                  <c:v>12.366932952000001</c:v>
                </c:pt>
                <c:pt idx="131">
                  <c:v>12.594661724</c:v>
                </c:pt>
                <c:pt idx="132">
                  <c:v>12.700365074</c:v>
                </c:pt>
                <c:pt idx="133">
                  <c:v>11.337921767999999</c:v>
                </c:pt>
                <c:pt idx="134">
                  <c:v>13.042697109000001</c:v>
                </c:pt>
                <c:pt idx="135">
                  <c:v>13.176221456</c:v>
                </c:pt>
                <c:pt idx="136">
                  <c:v>13.146868296999999</c:v>
                </c:pt>
                <c:pt idx="137">
                  <c:v>13.411997029</c:v>
                </c:pt>
                <c:pt idx="138">
                  <c:v>13.926675978</c:v>
                </c:pt>
                <c:pt idx="139">
                  <c:v>13.740893871999999</c:v>
                </c:pt>
                <c:pt idx="140">
                  <c:v>14.133416871</c:v>
                </c:pt>
                <c:pt idx="141">
                  <c:v>14.274583909</c:v>
                </c:pt>
                <c:pt idx="142">
                  <c:v>14.751865032</c:v>
                </c:pt>
                <c:pt idx="143">
                  <c:v>14.908534141000001</c:v>
                </c:pt>
                <c:pt idx="144">
                  <c:v>14.624035517999999</c:v>
                </c:pt>
                <c:pt idx="145">
                  <c:v>14.845845865999999</c:v>
                </c:pt>
                <c:pt idx="146">
                  <c:v>14.650881369</c:v>
                </c:pt>
                <c:pt idx="147">
                  <c:v>15.157201077</c:v>
                </c:pt>
                <c:pt idx="148">
                  <c:v>15.330627632000001</c:v>
                </c:pt>
                <c:pt idx="149">
                  <c:v>15.223256041000001</c:v>
                </c:pt>
                <c:pt idx="150">
                  <c:v>15.280780954000001</c:v>
                </c:pt>
                <c:pt idx="151">
                  <c:v>15.463777077</c:v>
                </c:pt>
                <c:pt idx="152">
                  <c:v>15.878130743</c:v>
                </c:pt>
                <c:pt idx="153">
                  <c:v>16.311473921000001</c:v>
                </c:pt>
                <c:pt idx="154">
                  <c:v>16.431585199000001</c:v>
                </c:pt>
                <c:pt idx="155">
                  <c:v>16.186907866999999</c:v>
                </c:pt>
                <c:pt idx="156">
                  <c:v>16.324528349000001</c:v>
                </c:pt>
                <c:pt idx="157">
                  <c:v>16.948718710000001</c:v>
                </c:pt>
                <c:pt idx="158">
                  <c:v>16.576811994</c:v>
                </c:pt>
                <c:pt idx="159">
                  <c:v>16.490508037000001</c:v>
                </c:pt>
                <c:pt idx="160">
                  <c:v>17.283307559000001</c:v>
                </c:pt>
                <c:pt idx="161">
                  <c:v>16.547643837999999</c:v>
                </c:pt>
                <c:pt idx="162">
                  <c:v>16.642517653999999</c:v>
                </c:pt>
                <c:pt idx="163">
                  <c:v>16.702290433999998</c:v>
                </c:pt>
                <c:pt idx="164">
                  <c:v>16.604237962999999</c:v>
                </c:pt>
                <c:pt idx="165">
                  <c:v>16.262909918999998</c:v>
                </c:pt>
                <c:pt idx="166">
                  <c:v>16.023418404000001</c:v>
                </c:pt>
                <c:pt idx="167">
                  <c:v>15.303559763000001</c:v>
                </c:pt>
                <c:pt idx="168">
                  <c:v>15.592298263</c:v>
                </c:pt>
                <c:pt idx="169">
                  <c:v>16.168524037000001</c:v>
                </c:pt>
                <c:pt idx="170">
                  <c:v>15.494826666</c:v>
                </c:pt>
                <c:pt idx="171">
                  <c:v>14.741797869999999</c:v>
                </c:pt>
                <c:pt idx="172">
                  <c:v>14.177787277</c:v>
                </c:pt>
                <c:pt idx="173">
                  <c:v>14.210791973999999</c:v>
                </c:pt>
                <c:pt idx="174">
                  <c:v>14.574669382</c:v>
                </c:pt>
                <c:pt idx="175">
                  <c:v>14.578963114</c:v>
                </c:pt>
                <c:pt idx="176">
                  <c:v>14.189203059</c:v>
                </c:pt>
                <c:pt idx="177">
                  <c:v>14.184773862</c:v>
                </c:pt>
                <c:pt idx="178">
                  <c:v>14.242684424</c:v>
                </c:pt>
                <c:pt idx="179">
                  <c:v>14.194937502</c:v>
                </c:pt>
                <c:pt idx="180">
                  <c:v>14.308338712999999</c:v>
                </c:pt>
                <c:pt idx="181">
                  <c:v>14.554504937000001</c:v>
                </c:pt>
                <c:pt idx="182">
                  <c:v>15.889903297</c:v>
                </c:pt>
                <c:pt idx="183">
                  <c:v>15.456818457000001</c:v>
                </c:pt>
                <c:pt idx="184">
                  <c:v>15.015726862999999</c:v>
                </c:pt>
                <c:pt idx="185">
                  <c:v>14.395049572</c:v>
                </c:pt>
                <c:pt idx="186">
                  <c:v>15.50861465</c:v>
                </c:pt>
                <c:pt idx="187">
                  <c:v>15.040183040000001</c:v>
                </c:pt>
                <c:pt idx="188">
                  <c:v>15.961718449999999</c:v>
                </c:pt>
                <c:pt idx="189">
                  <c:v>15.887007635</c:v>
                </c:pt>
                <c:pt idx="190">
                  <c:v>15.851056793</c:v>
                </c:pt>
                <c:pt idx="191">
                  <c:v>15.721100486999999</c:v>
                </c:pt>
                <c:pt idx="192">
                  <c:v>15.604923538</c:v>
                </c:pt>
                <c:pt idx="193">
                  <c:v>15.602262778</c:v>
                </c:pt>
                <c:pt idx="194">
                  <c:v>15.406800970000001</c:v>
                </c:pt>
                <c:pt idx="195">
                  <c:v>15.924833262</c:v>
                </c:pt>
                <c:pt idx="196">
                  <c:v>15.836838293</c:v>
                </c:pt>
                <c:pt idx="197">
                  <c:v>15.935175173999999</c:v>
                </c:pt>
                <c:pt idx="198">
                  <c:v>15.931410343</c:v>
                </c:pt>
                <c:pt idx="199">
                  <c:v>15.946556228</c:v>
                </c:pt>
                <c:pt idx="200">
                  <c:v>16.047656181000001</c:v>
                </c:pt>
                <c:pt idx="201">
                  <c:v>16.139803666999999</c:v>
                </c:pt>
                <c:pt idx="202">
                  <c:v>16.314089804999998</c:v>
                </c:pt>
                <c:pt idx="203">
                  <c:v>16.457782051999999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4-4215-BDA1-A710EFAAAB30}"/>
            </c:ext>
          </c:extLst>
        </c:ser>
        <c:ser>
          <c:idx val="2"/>
          <c:order val="2"/>
          <c:tx>
            <c:strRef>
              <c:f>'44'!$E$28</c:f>
              <c:strCache>
                <c:ptCount val="1"/>
                <c:pt idx="0">
                  <c:v>Appalachia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'44'!$E$53:$E$256</c:f>
              <c:numCache>
                <c:formatCode>0.00</c:formatCode>
                <c:ptCount val="204"/>
                <c:pt idx="0">
                  <c:v>1.64374726</c:v>
                </c:pt>
                <c:pt idx="1">
                  <c:v>1.6523893246000001</c:v>
                </c:pt>
                <c:pt idx="2">
                  <c:v>1.6448751439</c:v>
                </c:pt>
                <c:pt idx="3">
                  <c:v>2.1855028929999998</c:v>
                </c:pt>
                <c:pt idx="4">
                  <c:v>2.1866786268</c:v>
                </c:pt>
                <c:pt idx="5">
                  <c:v>2.1972737769999999</c:v>
                </c:pt>
                <c:pt idx="6">
                  <c:v>2.6913520822999999</c:v>
                </c:pt>
                <c:pt idx="7">
                  <c:v>2.6948970845</c:v>
                </c:pt>
                <c:pt idx="8">
                  <c:v>2.7113021389999998</c:v>
                </c:pt>
                <c:pt idx="9">
                  <c:v>3.4101788577000001</c:v>
                </c:pt>
                <c:pt idx="10">
                  <c:v>3.424185864</c:v>
                </c:pt>
                <c:pt idx="11">
                  <c:v>3.4127463906000002</c:v>
                </c:pt>
                <c:pt idx="12">
                  <c:v>3.7883036839000002</c:v>
                </c:pt>
                <c:pt idx="13">
                  <c:v>3.8411535049999999</c:v>
                </c:pt>
                <c:pt idx="14">
                  <c:v>3.8795126697</c:v>
                </c:pt>
                <c:pt idx="15">
                  <c:v>4.3738888730000003</c:v>
                </c:pt>
                <c:pt idx="16">
                  <c:v>4.3849434183999998</c:v>
                </c:pt>
                <c:pt idx="17">
                  <c:v>4.435383839</c:v>
                </c:pt>
                <c:pt idx="18">
                  <c:v>4.9962415393999997</c:v>
                </c:pt>
                <c:pt idx="19">
                  <c:v>4.9837784335000004</c:v>
                </c:pt>
                <c:pt idx="20">
                  <c:v>5.0837461113</c:v>
                </c:pt>
                <c:pt idx="21">
                  <c:v>6.1303937358000002</c:v>
                </c:pt>
                <c:pt idx="22">
                  <c:v>6.1321506880000003</c:v>
                </c:pt>
                <c:pt idx="23">
                  <c:v>6.1796398823000001</c:v>
                </c:pt>
                <c:pt idx="24">
                  <c:v>7.0240198368</c:v>
                </c:pt>
                <c:pt idx="25">
                  <c:v>7.0408691317000001</c:v>
                </c:pt>
                <c:pt idx="26">
                  <c:v>7.0093545215999997</c:v>
                </c:pt>
                <c:pt idx="27">
                  <c:v>7.0411541013000001</c:v>
                </c:pt>
                <c:pt idx="28">
                  <c:v>7.1265880605999996</c:v>
                </c:pt>
                <c:pt idx="29">
                  <c:v>7.1298257313000004</c:v>
                </c:pt>
                <c:pt idx="30">
                  <c:v>8.4266206793999991</c:v>
                </c:pt>
                <c:pt idx="31">
                  <c:v>8.5344714454999995</c:v>
                </c:pt>
                <c:pt idx="32">
                  <c:v>8.5534068682999997</c:v>
                </c:pt>
                <c:pt idx="33">
                  <c:v>8.6727607961000004</c:v>
                </c:pt>
                <c:pt idx="34">
                  <c:v>8.7034276787000007</c:v>
                </c:pt>
                <c:pt idx="35">
                  <c:v>8.683764171</c:v>
                </c:pt>
                <c:pt idx="36">
                  <c:v>10.089706737</c:v>
                </c:pt>
                <c:pt idx="37">
                  <c:v>10.092876599</c:v>
                </c:pt>
                <c:pt idx="38">
                  <c:v>10.167306881</c:v>
                </c:pt>
                <c:pt idx="39">
                  <c:v>10.324587809000001</c:v>
                </c:pt>
                <c:pt idx="40">
                  <c:v>10.496723314</c:v>
                </c:pt>
                <c:pt idx="41">
                  <c:v>10.660121527999999</c:v>
                </c:pt>
                <c:pt idx="42">
                  <c:v>12.282028605000001</c:v>
                </c:pt>
                <c:pt idx="43">
                  <c:v>12.363466248</c:v>
                </c:pt>
                <c:pt idx="44">
                  <c:v>12.357646517999999</c:v>
                </c:pt>
                <c:pt idx="45">
                  <c:v>12.42986632</c:v>
                </c:pt>
                <c:pt idx="46">
                  <c:v>12.599274149999999</c:v>
                </c:pt>
                <c:pt idx="47">
                  <c:v>12.583825715</c:v>
                </c:pt>
                <c:pt idx="48">
                  <c:v>14.489407047</c:v>
                </c:pt>
                <c:pt idx="49">
                  <c:v>14.666155156</c:v>
                </c:pt>
                <c:pt idx="50">
                  <c:v>14.759207327</c:v>
                </c:pt>
                <c:pt idx="51">
                  <c:v>14.975877861000001</c:v>
                </c:pt>
                <c:pt idx="52">
                  <c:v>15.057862073000001</c:v>
                </c:pt>
                <c:pt idx="53">
                  <c:v>15.129960141</c:v>
                </c:pt>
                <c:pt idx="54">
                  <c:v>16.630104051</c:v>
                </c:pt>
                <c:pt idx="55">
                  <c:v>16.73095953</c:v>
                </c:pt>
                <c:pt idx="56">
                  <c:v>16.880240283999999</c:v>
                </c:pt>
                <c:pt idx="57">
                  <c:v>17.284320560000001</c:v>
                </c:pt>
                <c:pt idx="58">
                  <c:v>17.280281179999999</c:v>
                </c:pt>
                <c:pt idx="59">
                  <c:v>17.491391806999999</c:v>
                </c:pt>
                <c:pt idx="60">
                  <c:v>18.873626687000002</c:v>
                </c:pt>
                <c:pt idx="61">
                  <c:v>18.939975382</c:v>
                </c:pt>
                <c:pt idx="62">
                  <c:v>19.157639376999999</c:v>
                </c:pt>
                <c:pt idx="63">
                  <c:v>19.353378085999999</c:v>
                </c:pt>
                <c:pt idx="64">
                  <c:v>18.998979134999999</c:v>
                </c:pt>
                <c:pt idx="65">
                  <c:v>18.846575111</c:v>
                </c:pt>
                <c:pt idx="66">
                  <c:v>19.364198118000001</c:v>
                </c:pt>
                <c:pt idx="67">
                  <c:v>19.725450267999999</c:v>
                </c:pt>
                <c:pt idx="68">
                  <c:v>19.800055241999999</c:v>
                </c:pt>
                <c:pt idx="69">
                  <c:v>20.03084303</c:v>
                </c:pt>
                <c:pt idx="70">
                  <c:v>20.295668355</c:v>
                </c:pt>
                <c:pt idx="71">
                  <c:v>20.832385514999999</c:v>
                </c:pt>
                <c:pt idx="72">
                  <c:v>21.766074454000002</c:v>
                </c:pt>
                <c:pt idx="73">
                  <c:v>22.199433196000001</c:v>
                </c:pt>
                <c:pt idx="74">
                  <c:v>21.723887853000001</c:v>
                </c:pt>
                <c:pt idx="75">
                  <c:v>21.744162382999999</c:v>
                </c:pt>
                <c:pt idx="76">
                  <c:v>21.695533862000001</c:v>
                </c:pt>
                <c:pt idx="77">
                  <c:v>21.642537386000001</c:v>
                </c:pt>
                <c:pt idx="78">
                  <c:v>22.080664618</c:v>
                </c:pt>
                <c:pt idx="79">
                  <c:v>22.126248348000001</c:v>
                </c:pt>
                <c:pt idx="80">
                  <c:v>21.691824595</c:v>
                </c:pt>
                <c:pt idx="81">
                  <c:v>21.296890484999999</c:v>
                </c:pt>
                <c:pt idx="82">
                  <c:v>22.340263607000001</c:v>
                </c:pt>
                <c:pt idx="83">
                  <c:v>22.702946163</c:v>
                </c:pt>
                <c:pt idx="84">
                  <c:v>22.534965382999999</c:v>
                </c:pt>
                <c:pt idx="85">
                  <c:v>22.605672075000001</c:v>
                </c:pt>
                <c:pt idx="86">
                  <c:v>22.761821979</c:v>
                </c:pt>
                <c:pt idx="87">
                  <c:v>23.043918165000001</c:v>
                </c:pt>
                <c:pt idx="88">
                  <c:v>23.137028156</c:v>
                </c:pt>
                <c:pt idx="89">
                  <c:v>23.528096802</c:v>
                </c:pt>
                <c:pt idx="90">
                  <c:v>24.08866913</c:v>
                </c:pt>
                <c:pt idx="91">
                  <c:v>24.020249007</c:v>
                </c:pt>
                <c:pt idx="92">
                  <c:v>24.522551163999999</c:v>
                </c:pt>
                <c:pt idx="93">
                  <c:v>24.458568823</c:v>
                </c:pt>
                <c:pt idx="94">
                  <c:v>26.047279425999999</c:v>
                </c:pt>
                <c:pt idx="95">
                  <c:v>26.829850966999999</c:v>
                </c:pt>
                <c:pt idx="96">
                  <c:v>26.822028482</c:v>
                </c:pt>
                <c:pt idx="97">
                  <c:v>27.147224992000002</c:v>
                </c:pt>
                <c:pt idx="98">
                  <c:v>27.12362014</c:v>
                </c:pt>
                <c:pt idx="99">
                  <c:v>26.784228541000001</c:v>
                </c:pt>
                <c:pt idx="100">
                  <c:v>27.162279717000001</c:v>
                </c:pt>
                <c:pt idx="101">
                  <c:v>27.357507147</c:v>
                </c:pt>
                <c:pt idx="102">
                  <c:v>28.648545519999999</c:v>
                </c:pt>
                <c:pt idx="103">
                  <c:v>29.096384032</c:v>
                </c:pt>
                <c:pt idx="104">
                  <c:v>29.695122924</c:v>
                </c:pt>
                <c:pt idx="105">
                  <c:v>30.677653256999999</c:v>
                </c:pt>
                <c:pt idx="106">
                  <c:v>31.127251082000001</c:v>
                </c:pt>
                <c:pt idx="107">
                  <c:v>31.178872340000002</c:v>
                </c:pt>
                <c:pt idx="108">
                  <c:v>30.907992442000001</c:v>
                </c:pt>
                <c:pt idx="109">
                  <c:v>30.956805375999998</c:v>
                </c:pt>
                <c:pt idx="110">
                  <c:v>31.064238004</c:v>
                </c:pt>
                <c:pt idx="111">
                  <c:v>31.175240602999999</c:v>
                </c:pt>
                <c:pt idx="112">
                  <c:v>30.884056789999999</c:v>
                </c:pt>
                <c:pt idx="113">
                  <c:v>31.295803096</c:v>
                </c:pt>
                <c:pt idx="114">
                  <c:v>32.208665652999997</c:v>
                </c:pt>
                <c:pt idx="115">
                  <c:v>32.325441714</c:v>
                </c:pt>
                <c:pt idx="116">
                  <c:v>32.572076303000003</c:v>
                </c:pt>
                <c:pt idx="117">
                  <c:v>33.150455616999999</c:v>
                </c:pt>
                <c:pt idx="118">
                  <c:v>34.074888291000001</c:v>
                </c:pt>
                <c:pt idx="119">
                  <c:v>33.824338871999998</c:v>
                </c:pt>
                <c:pt idx="120">
                  <c:v>32.866811126000002</c:v>
                </c:pt>
                <c:pt idx="121">
                  <c:v>33.091940972000003</c:v>
                </c:pt>
                <c:pt idx="122">
                  <c:v>32.921188905999998</c:v>
                </c:pt>
                <c:pt idx="123">
                  <c:v>32.746398278000001</c:v>
                </c:pt>
                <c:pt idx="124">
                  <c:v>32.332323092000003</c:v>
                </c:pt>
                <c:pt idx="125">
                  <c:v>32.159045053</c:v>
                </c:pt>
                <c:pt idx="126">
                  <c:v>33.107405503000003</c:v>
                </c:pt>
                <c:pt idx="127">
                  <c:v>33.540779889</c:v>
                </c:pt>
                <c:pt idx="128">
                  <c:v>32.674290384000003</c:v>
                </c:pt>
                <c:pt idx="129">
                  <c:v>32.971695271999998</c:v>
                </c:pt>
                <c:pt idx="130">
                  <c:v>34.067435005999997</c:v>
                </c:pt>
                <c:pt idx="131">
                  <c:v>34.806672395</c:v>
                </c:pt>
                <c:pt idx="132">
                  <c:v>34.547005878999997</c:v>
                </c:pt>
                <c:pt idx="133">
                  <c:v>34.193104876</c:v>
                </c:pt>
                <c:pt idx="134">
                  <c:v>34.169765810000001</c:v>
                </c:pt>
                <c:pt idx="135">
                  <c:v>34.003788155999999</c:v>
                </c:pt>
                <c:pt idx="136">
                  <c:v>33.953702335999999</c:v>
                </c:pt>
                <c:pt idx="137">
                  <c:v>34.054398558999999</c:v>
                </c:pt>
                <c:pt idx="138">
                  <c:v>33.831906009999997</c:v>
                </c:pt>
                <c:pt idx="139">
                  <c:v>34.534569544</c:v>
                </c:pt>
                <c:pt idx="140">
                  <c:v>34.472690710000002</c:v>
                </c:pt>
                <c:pt idx="141">
                  <c:v>34.923251213999997</c:v>
                </c:pt>
                <c:pt idx="142">
                  <c:v>35.355470547000003</c:v>
                </c:pt>
                <c:pt idx="143">
                  <c:v>35.933969619999999</c:v>
                </c:pt>
                <c:pt idx="144">
                  <c:v>34.730094674999997</c:v>
                </c:pt>
                <c:pt idx="145">
                  <c:v>34.110932939000001</c:v>
                </c:pt>
                <c:pt idx="146">
                  <c:v>34.181481367000004</c:v>
                </c:pt>
                <c:pt idx="147">
                  <c:v>34.232703219000001</c:v>
                </c:pt>
                <c:pt idx="148">
                  <c:v>34.544478318000003</c:v>
                </c:pt>
                <c:pt idx="149">
                  <c:v>34.518082401000001</c:v>
                </c:pt>
                <c:pt idx="150">
                  <c:v>35.014522929999998</c:v>
                </c:pt>
                <c:pt idx="151">
                  <c:v>34.817344040999998</c:v>
                </c:pt>
                <c:pt idx="152">
                  <c:v>34.899069703999999</c:v>
                </c:pt>
                <c:pt idx="153">
                  <c:v>34.789353357000003</c:v>
                </c:pt>
                <c:pt idx="154">
                  <c:v>34.933752390000002</c:v>
                </c:pt>
                <c:pt idx="155">
                  <c:v>34.395244363000003</c:v>
                </c:pt>
                <c:pt idx="156">
                  <c:v>35.546713077</c:v>
                </c:pt>
                <c:pt idx="157">
                  <c:v>35.138524242999999</c:v>
                </c:pt>
                <c:pt idx="158">
                  <c:v>35.354693587</c:v>
                </c:pt>
                <c:pt idx="159">
                  <c:v>34.860310820999999</c:v>
                </c:pt>
                <c:pt idx="160">
                  <c:v>35.164795255999998</c:v>
                </c:pt>
                <c:pt idx="161">
                  <c:v>35.413899886999999</c:v>
                </c:pt>
                <c:pt idx="162">
                  <c:v>35.515902543000003</c:v>
                </c:pt>
                <c:pt idx="163">
                  <c:v>35.496546068999997</c:v>
                </c:pt>
                <c:pt idx="164">
                  <c:v>35.127399488999998</c:v>
                </c:pt>
                <c:pt idx="165">
                  <c:v>35.345042186999997</c:v>
                </c:pt>
                <c:pt idx="166">
                  <c:v>36.499324424000001</c:v>
                </c:pt>
                <c:pt idx="167">
                  <c:v>36.609770361000002</c:v>
                </c:pt>
                <c:pt idx="168">
                  <c:v>36.548222475000003</c:v>
                </c:pt>
                <c:pt idx="169">
                  <c:v>36.791852945999999</c:v>
                </c:pt>
                <c:pt idx="170">
                  <c:v>34.525453607999999</c:v>
                </c:pt>
                <c:pt idx="171">
                  <c:v>34.663972821999998</c:v>
                </c:pt>
                <c:pt idx="172">
                  <c:v>34.64757848</c:v>
                </c:pt>
                <c:pt idx="173">
                  <c:v>35.542974287</c:v>
                </c:pt>
                <c:pt idx="174">
                  <c:v>36.211121271000003</c:v>
                </c:pt>
                <c:pt idx="175">
                  <c:v>35.14566877</c:v>
                </c:pt>
                <c:pt idx="176">
                  <c:v>35.048125536000001</c:v>
                </c:pt>
                <c:pt idx="177">
                  <c:v>35.265135041000001</c:v>
                </c:pt>
                <c:pt idx="178">
                  <c:v>35.447241767999998</c:v>
                </c:pt>
                <c:pt idx="179">
                  <c:v>36.899283474000001</c:v>
                </c:pt>
                <c:pt idx="180">
                  <c:v>36.061125367000002</c:v>
                </c:pt>
                <c:pt idx="181">
                  <c:v>36.411895215999998</c:v>
                </c:pt>
                <c:pt idx="182">
                  <c:v>36.399079405000002</c:v>
                </c:pt>
                <c:pt idx="183">
                  <c:v>36.330339617999996</c:v>
                </c:pt>
                <c:pt idx="184">
                  <c:v>36.507702709999997</c:v>
                </c:pt>
                <c:pt idx="185">
                  <c:v>37.223538566000002</c:v>
                </c:pt>
                <c:pt idx="186">
                  <c:v>36.76408558</c:v>
                </c:pt>
                <c:pt idx="187">
                  <c:v>36.257605036000001</c:v>
                </c:pt>
                <c:pt idx="188">
                  <c:v>37.544334608</c:v>
                </c:pt>
                <c:pt idx="189">
                  <c:v>37.736741674999998</c:v>
                </c:pt>
                <c:pt idx="190">
                  <c:v>37.972510464999999</c:v>
                </c:pt>
                <c:pt idx="191">
                  <c:v>37.903998246999997</c:v>
                </c:pt>
                <c:pt idx="192">
                  <c:v>37.630383928999997</c:v>
                </c:pt>
                <c:pt idx="193">
                  <c:v>37.288502340999997</c:v>
                </c:pt>
                <c:pt idx="194">
                  <c:v>37.996735780999998</c:v>
                </c:pt>
                <c:pt idx="195">
                  <c:v>38.131387576999998</c:v>
                </c:pt>
                <c:pt idx="196">
                  <c:v>38.118415777999999</c:v>
                </c:pt>
                <c:pt idx="197">
                  <c:v>37.648651766999997</c:v>
                </c:pt>
                <c:pt idx="198">
                  <c:v>37.493849185999998</c:v>
                </c:pt>
                <c:pt idx="199">
                  <c:v>37.388997414999999</c:v>
                </c:pt>
                <c:pt idx="200">
                  <c:v>37.383209893999997</c:v>
                </c:pt>
                <c:pt idx="201">
                  <c:v>37.402899173000002</c:v>
                </c:pt>
                <c:pt idx="202">
                  <c:v>37.610824868999998</c:v>
                </c:pt>
                <c:pt idx="203">
                  <c:v>37.742818753000002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4-4215-BDA1-A710EFAAAB30}"/>
            </c:ext>
          </c:extLst>
        </c:ser>
        <c:ser>
          <c:idx val="3"/>
          <c:order val="3"/>
          <c:tx>
            <c:strRef>
              <c:f>'44'!$D$28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'44'!$D$53:$D$256</c:f>
              <c:numCache>
                <c:formatCode>0.00</c:formatCode>
                <c:ptCount val="204"/>
                <c:pt idx="0">
                  <c:v>0.19451984637</c:v>
                </c:pt>
                <c:pt idx="1">
                  <c:v>0.20249058843000001</c:v>
                </c:pt>
                <c:pt idx="2">
                  <c:v>0.20997784894999999</c:v>
                </c:pt>
                <c:pt idx="3">
                  <c:v>0.21814650724000001</c:v>
                </c:pt>
                <c:pt idx="4">
                  <c:v>0.22868339093000001</c:v>
                </c:pt>
                <c:pt idx="5">
                  <c:v>0.21500915814999999</c:v>
                </c:pt>
                <c:pt idx="6">
                  <c:v>0.24266997385</c:v>
                </c:pt>
                <c:pt idx="7">
                  <c:v>0.23003152205999999</c:v>
                </c:pt>
                <c:pt idx="8">
                  <c:v>0.25613293416999999</c:v>
                </c:pt>
                <c:pt idx="9">
                  <c:v>0.24933688972000001</c:v>
                </c:pt>
                <c:pt idx="10">
                  <c:v>0.25688035294</c:v>
                </c:pt>
                <c:pt idx="11">
                  <c:v>0.24674616364999999</c:v>
                </c:pt>
                <c:pt idx="12">
                  <c:v>0.24257928863</c:v>
                </c:pt>
                <c:pt idx="13">
                  <c:v>0.23709449614</c:v>
                </c:pt>
                <c:pt idx="14">
                  <c:v>0.24800074241</c:v>
                </c:pt>
                <c:pt idx="15">
                  <c:v>0.24724693474000001</c:v>
                </c:pt>
                <c:pt idx="16">
                  <c:v>0.24985096722</c:v>
                </c:pt>
                <c:pt idx="17">
                  <c:v>0.26066238820999998</c:v>
                </c:pt>
                <c:pt idx="18">
                  <c:v>0.28770859272999999</c:v>
                </c:pt>
                <c:pt idx="19">
                  <c:v>0.30097413898999997</c:v>
                </c:pt>
                <c:pt idx="20">
                  <c:v>0.30485208482999998</c:v>
                </c:pt>
                <c:pt idx="21">
                  <c:v>0.32341818968000002</c:v>
                </c:pt>
                <c:pt idx="22">
                  <c:v>0.33441031101000002</c:v>
                </c:pt>
                <c:pt idx="23">
                  <c:v>0.34388914167000001</c:v>
                </c:pt>
                <c:pt idx="24">
                  <c:v>0.38538301507</c:v>
                </c:pt>
                <c:pt idx="25">
                  <c:v>0.40425926345000002</c:v>
                </c:pt>
                <c:pt idx="26">
                  <c:v>0.42320785678</c:v>
                </c:pt>
                <c:pt idx="27">
                  <c:v>0.43236339688999997</c:v>
                </c:pt>
                <c:pt idx="28">
                  <c:v>0.47714715956999998</c:v>
                </c:pt>
                <c:pt idx="29">
                  <c:v>0.48709316285999998</c:v>
                </c:pt>
                <c:pt idx="30">
                  <c:v>0.50409165989000004</c:v>
                </c:pt>
                <c:pt idx="31">
                  <c:v>0.55144137001000004</c:v>
                </c:pt>
                <c:pt idx="32">
                  <c:v>0.56646480641999997</c:v>
                </c:pt>
                <c:pt idx="33">
                  <c:v>0.57140379376999995</c:v>
                </c:pt>
                <c:pt idx="34">
                  <c:v>0.57048812370000002</c:v>
                </c:pt>
                <c:pt idx="35">
                  <c:v>0.59402890930999996</c:v>
                </c:pt>
                <c:pt idx="36">
                  <c:v>0.57718376479</c:v>
                </c:pt>
                <c:pt idx="37">
                  <c:v>0.59708755454999995</c:v>
                </c:pt>
                <c:pt idx="38">
                  <c:v>0.61827477173000001</c:v>
                </c:pt>
                <c:pt idx="39">
                  <c:v>0.62631878881000003</c:v>
                </c:pt>
                <c:pt idx="40">
                  <c:v>0.64758253794999998</c:v>
                </c:pt>
                <c:pt idx="41">
                  <c:v>0.68557147799999996</c:v>
                </c:pt>
                <c:pt idx="42">
                  <c:v>0.69381866879999998</c:v>
                </c:pt>
                <c:pt idx="43">
                  <c:v>0.72636768486000003</c:v>
                </c:pt>
                <c:pt idx="44">
                  <c:v>0.76991492287999996</c:v>
                </c:pt>
                <c:pt idx="45">
                  <c:v>0.78841890962000005</c:v>
                </c:pt>
                <c:pt idx="46">
                  <c:v>0.77393834902000003</c:v>
                </c:pt>
                <c:pt idx="47">
                  <c:v>0.65634997232000003</c:v>
                </c:pt>
                <c:pt idx="48">
                  <c:v>0.66551618750999997</c:v>
                </c:pt>
                <c:pt idx="49">
                  <c:v>0.70133751172000003</c:v>
                </c:pt>
                <c:pt idx="50">
                  <c:v>0.74371782376999995</c:v>
                </c:pt>
                <c:pt idx="51">
                  <c:v>0.81706751503999997</c:v>
                </c:pt>
                <c:pt idx="52">
                  <c:v>0.8791303909</c:v>
                </c:pt>
                <c:pt idx="53">
                  <c:v>0.91338620297999995</c:v>
                </c:pt>
                <c:pt idx="54">
                  <c:v>0.97145296904</c:v>
                </c:pt>
                <c:pt idx="55">
                  <c:v>0.99771402819999999</c:v>
                </c:pt>
                <c:pt idx="56">
                  <c:v>1.0775397696</c:v>
                </c:pt>
                <c:pt idx="57">
                  <c:v>1.1257360201</c:v>
                </c:pt>
                <c:pt idx="58">
                  <c:v>1.0850243132999999</c:v>
                </c:pt>
                <c:pt idx="59">
                  <c:v>1.1594601773</c:v>
                </c:pt>
                <c:pt idx="60">
                  <c:v>1.1531078789</c:v>
                </c:pt>
                <c:pt idx="61">
                  <c:v>1.2050399469999999</c:v>
                </c:pt>
                <c:pt idx="62">
                  <c:v>1.2325477654000001</c:v>
                </c:pt>
                <c:pt idx="63">
                  <c:v>1.2764648058000001</c:v>
                </c:pt>
                <c:pt idx="64">
                  <c:v>1.3414857833</c:v>
                </c:pt>
                <c:pt idx="65">
                  <c:v>1.3627231048999999</c:v>
                </c:pt>
                <c:pt idx="66">
                  <c:v>1.3421446336</c:v>
                </c:pt>
                <c:pt idx="67">
                  <c:v>1.3171184049</c:v>
                </c:pt>
                <c:pt idx="68">
                  <c:v>1.3178064507</c:v>
                </c:pt>
                <c:pt idx="69">
                  <c:v>1.4348887106999999</c:v>
                </c:pt>
                <c:pt idx="70">
                  <c:v>1.4254134123</c:v>
                </c:pt>
                <c:pt idx="71">
                  <c:v>1.4353445523999999</c:v>
                </c:pt>
                <c:pt idx="72">
                  <c:v>1.4352422101</c:v>
                </c:pt>
                <c:pt idx="73">
                  <c:v>1.5089607882</c:v>
                </c:pt>
                <c:pt idx="74">
                  <c:v>1.5504793266000001</c:v>
                </c:pt>
                <c:pt idx="75">
                  <c:v>1.4925263374</c:v>
                </c:pt>
                <c:pt idx="76">
                  <c:v>1.4654989071</c:v>
                </c:pt>
                <c:pt idx="77">
                  <c:v>1.5015690274</c:v>
                </c:pt>
                <c:pt idx="78">
                  <c:v>1.5193012319999999</c:v>
                </c:pt>
                <c:pt idx="79">
                  <c:v>1.4477260676999999</c:v>
                </c:pt>
                <c:pt idx="80">
                  <c:v>1.4295781645000001</c:v>
                </c:pt>
                <c:pt idx="81">
                  <c:v>1.4725698024</c:v>
                </c:pt>
                <c:pt idx="82">
                  <c:v>1.5815400755</c:v>
                </c:pt>
                <c:pt idx="83">
                  <c:v>1.3343706511</c:v>
                </c:pt>
                <c:pt idx="84">
                  <c:v>1.3740128089000001</c:v>
                </c:pt>
                <c:pt idx="85">
                  <c:v>1.5378864661</c:v>
                </c:pt>
                <c:pt idx="86">
                  <c:v>1.5614532349000001</c:v>
                </c:pt>
                <c:pt idx="87">
                  <c:v>1.6530008911</c:v>
                </c:pt>
                <c:pt idx="88">
                  <c:v>1.6636395802999999</c:v>
                </c:pt>
                <c:pt idx="89">
                  <c:v>1.6426648071000001</c:v>
                </c:pt>
                <c:pt idx="90">
                  <c:v>1.6832902883</c:v>
                </c:pt>
                <c:pt idx="91">
                  <c:v>1.6982323073000001</c:v>
                </c:pt>
                <c:pt idx="92">
                  <c:v>1.6410004374</c:v>
                </c:pt>
                <c:pt idx="93">
                  <c:v>1.7264592140999999</c:v>
                </c:pt>
                <c:pt idx="94">
                  <c:v>1.8236837349999999</c:v>
                </c:pt>
                <c:pt idx="95">
                  <c:v>1.8199554189</c:v>
                </c:pt>
                <c:pt idx="96">
                  <c:v>1.7715354034999999</c:v>
                </c:pt>
                <c:pt idx="97">
                  <c:v>1.8529055914000001</c:v>
                </c:pt>
                <c:pt idx="98">
                  <c:v>1.8677182397000001</c:v>
                </c:pt>
                <c:pt idx="99">
                  <c:v>1.8976651136</c:v>
                </c:pt>
                <c:pt idx="100">
                  <c:v>1.9197043785000001</c:v>
                </c:pt>
                <c:pt idx="101">
                  <c:v>1.9152839530000001</c:v>
                </c:pt>
                <c:pt idx="102">
                  <c:v>1.9771281326000001</c:v>
                </c:pt>
                <c:pt idx="103">
                  <c:v>2.0271071872999999</c:v>
                </c:pt>
                <c:pt idx="104">
                  <c:v>2.0924698472999999</c:v>
                </c:pt>
                <c:pt idx="105">
                  <c:v>2.0556442734</c:v>
                </c:pt>
                <c:pt idx="106">
                  <c:v>2.0147109784000001</c:v>
                </c:pt>
                <c:pt idx="107">
                  <c:v>2.1548995484</c:v>
                </c:pt>
                <c:pt idx="108">
                  <c:v>2.2135236236</c:v>
                </c:pt>
                <c:pt idx="109">
                  <c:v>2.1200592017000002</c:v>
                </c:pt>
                <c:pt idx="110">
                  <c:v>2.2416880058999999</c:v>
                </c:pt>
                <c:pt idx="111">
                  <c:v>2.3011028690000002</c:v>
                </c:pt>
                <c:pt idx="112">
                  <c:v>2.3044436935000001</c:v>
                </c:pt>
                <c:pt idx="113">
                  <c:v>2.2199911766999998</c:v>
                </c:pt>
                <c:pt idx="114">
                  <c:v>2.2960883305999999</c:v>
                </c:pt>
                <c:pt idx="115">
                  <c:v>2.4635062824</c:v>
                </c:pt>
                <c:pt idx="116">
                  <c:v>2.4519611117000002</c:v>
                </c:pt>
                <c:pt idx="117">
                  <c:v>2.5510295519000001</c:v>
                </c:pt>
                <c:pt idx="118">
                  <c:v>2.6192831212000001</c:v>
                </c:pt>
                <c:pt idx="119">
                  <c:v>2.5907394199999998</c:v>
                </c:pt>
                <c:pt idx="120">
                  <c:v>2.5890425291999999</c:v>
                </c:pt>
                <c:pt idx="121">
                  <c:v>2.7347316426999999</c:v>
                </c:pt>
                <c:pt idx="122">
                  <c:v>2.7560619285999999</c:v>
                </c:pt>
                <c:pt idx="123">
                  <c:v>2.4389350043000002</c:v>
                </c:pt>
                <c:pt idx="124">
                  <c:v>1.7298779664999999</c:v>
                </c:pt>
                <c:pt idx="125">
                  <c:v>1.7806791595</c:v>
                </c:pt>
                <c:pt idx="126">
                  <c:v>2.1357227711000002</c:v>
                </c:pt>
                <c:pt idx="127">
                  <c:v>2.4616908079000002</c:v>
                </c:pt>
                <c:pt idx="128">
                  <c:v>2.6412525141000001</c:v>
                </c:pt>
                <c:pt idx="129">
                  <c:v>2.7083916283999998</c:v>
                </c:pt>
                <c:pt idx="130">
                  <c:v>2.7150298291000001</c:v>
                </c:pt>
                <c:pt idx="131">
                  <c:v>2.7354078657000001</c:v>
                </c:pt>
                <c:pt idx="132">
                  <c:v>2.7178672425000001</c:v>
                </c:pt>
                <c:pt idx="133">
                  <c:v>2.5379401432000002</c:v>
                </c:pt>
                <c:pt idx="134">
                  <c:v>2.7201447551000002</c:v>
                </c:pt>
                <c:pt idx="135">
                  <c:v>2.7936322326999998</c:v>
                </c:pt>
                <c:pt idx="136">
                  <c:v>2.7831378351999998</c:v>
                </c:pt>
                <c:pt idx="137">
                  <c:v>2.7765325454999998</c:v>
                </c:pt>
                <c:pt idx="138">
                  <c:v>2.6128979419</c:v>
                </c:pt>
                <c:pt idx="139">
                  <c:v>2.7533421574000001</c:v>
                </c:pt>
                <c:pt idx="140">
                  <c:v>2.8723303482000002</c:v>
                </c:pt>
                <c:pt idx="141">
                  <c:v>2.8590634931999999</c:v>
                </c:pt>
                <c:pt idx="142">
                  <c:v>2.9380071515999999</c:v>
                </c:pt>
                <c:pt idx="143">
                  <c:v>2.8624892986999999</c:v>
                </c:pt>
                <c:pt idx="144">
                  <c:v>2.6573287031000001</c:v>
                </c:pt>
                <c:pt idx="145">
                  <c:v>2.7412968275999998</c:v>
                </c:pt>
                <c:pt idx="146">
                  <c:v>2.8788378829000001</c:v>
                </c:pt>
                <c:pt idx="147">
                  <c:v>2.3220929029000001</c:v>
                </c:pt>
                <c:pt idx="148">
                  <c:v>2.6535813859999999</c:v>
                </c:pt>
                <c:pt idx="149">
                  <c:v>2.9164415177</c:v>
                </c:pt>
                <c:pt idx="150">
                  <c:v>2.9507065014</c:v>
                </c:pt>
                <c:pt idx="151">
                  <c:v>2.9383940537000002</c:v>
                </c:pt>
                <c:pt idx="152">
                  <c:v>3.0645094783000002</c:v>
                </c:pt>
                <c:pt idx="153">
                  <c:v>3.0443500567999999</c:v>
                </c:pt>
                <c:pt idx="154">
                  <c:v>2.8985832310999999</c:v>
                </c:pt>
                <c:pt idx="155">
                  <c:v>2.5126984889999999</c:v>
                </c:pt>
                <c:pt idx="156">
                  <c:v>2.7172572999</c:v>
                </c:pt>
                <c:pt idx="157">
                  <c:v>2.9089965471000001</c:v>
                </c:pt>
                <c:pt idx="158">
                  <c:v>2.9372183628999999</c:v>
                </c:pt>
                <c:pt idx="159">
                  <c:v>3.0021505397000001</c:v>
                </c:pt>
                <c:pt idx="160">
                  <c:v>3.0354260736000001</c:v>
                </c:pt>
                <c:pt idx="161">
                  <c:v>3.1144729966</c:v>
                </c:pt>
                <c:pt idx="162">
                  <c:v>3.2034658041999999</c:v>
                </c:pt>
                <c:pt idx="163">
                  <c:v>3.2204888973000001</c:v>
                </c:pt>
                <c:pt idx="164">
                  <c:v>3.3170327820000001</c:v>
                </c:pt>
                <c:pt idx="165">
                  <c:v>3.275249718</c:v>
                </c:pt>
                <c:pt idx="166">
                  <c:v>3.3274188333999999</c:v>
                </c:pt>
                <c:pt idx="167">
                  <c:v>3.4029998395000001</c:v>
                </c:pt>
                <c:pt idx="168">
                  <c:v>2.965865333</c:v>
                </c:pt>
                <c:pt idx="169">
                  <c:v>3.3256648916999998</c:v>
                </c:pt>
                <c:pt idx="170">
                  <c:v>3.2652642355000001</c:v>
                </c:pt>
                <c:pt idx="171">
                  <c:v>3.3529866625999998</c:v>
                </c:pt>
                <c:pt idx="172">
                  <c:v>3.3812328345</c:v>
                </c:pt>
                <c:pt idx="173">
                  <c:v>3.3668617715</c:v>
                </c:pt>
                <c:pt idx="174">
                  <c:v>3.341300226</c:v>
                </c:pt>
                <c:pt idx="175">
                  <c:v>3.4284620243999999</c:v>
                </c:pt>
                <c:pt idx="176">
                  <c:v>3.4736814071</c:v>
                </c:pt>
                <c:pt idx="177">
                  <c:v>3.3132429139999999</c:v>
                </c:pt>
                <c:pt idx="178">
                  <c:v>3.3676661181999998</c:v>
                </c:pt>
                <c:pt idx="179">
                  <c:v>3.2734843135</c:v>
                </c:pt>
                <c:pt idx="180">
                  <c:v>3.2323398466</c:v>
                </c:pt>
                <c:pt idx="181">
                  <c:v>3.1708716016</c:v>
                </c:pt>
                <c:pt idx="182">
                  <c:v>3.3329871166</c:v>
                </c:pt>
                <c:pt idx="183">
                  <c:v>3.3706897162999998</c:v>
                </c:pt>
                <c:pt idx="184">
                  <c:v>3.3032047889</c:v>
                </c:pt>
                <c:pt idx="185">
                  <c:v>3.3884189375</c:v>
                </c:pt>
                <c:pt idx="186">
                  <c:v>3.4552070816999998</c:v>
                </c:pt>
                <c:pt idx="187">
                  <c:v>3.328577084</c:v>
                </c:pt>
                <c:pt idx="188">
                  <c:v>3.4018929299999998</c:v>
                </c:pt>
                <c:pt idx="189">
                  <c:v>3.4247652396000001</c:v>
                </c:pt>
                <c:pt idx="190">
                  <c:v>3.4464397620999998</c:v>
                </c:pt>
                <c:pt idx="191">
                  <c:v>3.4570497762999999</c:v>
                </c:pt>
                <c:pt idx="192">
                  <c:v>3.4393622032</c:v>
                </c:pt>
                <c:pt idx="193">
                  <c:v>3.1910784766</c:v>
                </c:pt>
                <c:pt idx="194">
                  <c:v>3.3130616892</c:v>
                </c:pt>
                <c:pt idx="195">
                  <c:v>3.3468504935999999</c:v>
                </c:pt>
                <c:pt idx="196">
                  <c:v>3.3495469201999999</c:v>
                </c:pt>
                <c:pt idx="197">
                  <c:v>3.3485705309</c:v>
                </c:pt>
                <c:pt idx="198">
                  <c:v>3.3560867888999999</c:v>
                </c:pt>
                <c:pt idx="199">
                  <c:v>3.3608017745000001</c:v>
                </c:pt>
                <c:pt idx="200">
                  <c:v>3.3721903330999998</c:v>
                </c:pt>
                <c:pt idx="201">
                  <c:v>3.3987085282999998</c:v>
                </c:pt>
                <c:pt idx="202">
                  <c:v>3.4090652220000002</c:v>
                </c:pt>
                <c:pt idx="203">
                  <c:v>3.4037251437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A4-4215-BDA1-A710EFAAAB30}"/>
            </c:ext>
          </c:extLst>
        </c:ser>
        <c:ser>
          <c:idx val="1"/>
          <c:order val="4"/>
          <c:tx>
            <c:strRef>
              <c:f>'44'!$C$28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70000"/>
              </a:schemeClr>
            </a:solidFill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'44'!$C$53:$C$256</c:f>
              <c:numCache>
                <c:formatCode>0.00</c:formatCode>
                <c:ptCount val="204"/>
                <c:pt idx="0">
                  <c:v>4.2268888078</c:v>
                </c:pt>
                <c:pt idx="1">
                  <c:v>4.3027869053999996</c:v>
                </c:pt>
                <c:pt idx="2">
                  <c:v>4.2556330218999996</c:v>
                </c:pt>
                <c:pt idx="3">
                  <c:v>4.2551545334999998</c:v>
                </c:pt>
                <c:pt idx="4">
                  <c:v>4.3003871680000003</c:v>
                </c:pt>
                <c:pt idx="5">
                  <c:v>4.1709347924999998</c:v>
                </c:pt>
                <c:pt idx="6">
                  <c:v>4.2314679941</c:v>
                </c:pt>
                <c:pt idx="7">
                  <c:v>4.1833548892000003</c:v>
                </c:pt>
                <c:pt idx="8">
                  <c:v>4.1443211549000001</c:v>
                </c:pt>
                <c:pt idx="9">
                  <c:v>4.1684560749999999</c:v>
                </c:pt>
                <c:pt idx="10">
                  <c:v>4.1841402098999998</c:v>
                </c:pt>
                <c:pt idx="11">
                  <c:v>4.1978365033999996</c:v>
                </c:pt>
                <c:pt idx="12">
                  <c:v>4.0776899756000002</c:v>
                </c:pt>
                <c:pt idx="13">
                  <c:v>3.6315007339999998</c:v>
                </c:pt>
                <c:pt idx="14">
                  <c:v>4.1500970175000003</c:v>
                </c:pt>
                <c:pt idx="15">
                  <c:v>4.0268353049999996</c:v>
                </c:pt>
                <c:pt idx="16">
                  <c:v>4.1183732330999998</c:v>
                </c:pt>
                <c:pt idx="17">
                  <c:v>4.1341607993</c:v>
                </c:pt>
                <c:pt idx="18">
                  <c:v>4.1378778820999997</c:v>
                </c:pt>
                <c:pt idx="19">
                  <c:v>4.0986012348000003</c:v>
                </c:pt>
                <c:pt idx="20">
                  <c:v>4.0780577906</c:v>
                </c:pt>
                <c:pt idx="21">
                  <c:v>4.0619181557999999</c:v>
                </c:pt>
                <c:pt idx="22">
                  <c:v>4.1151134019000004</c:v>
                </c:pt>
                <c:pt idx="23">
                  <c:v>4.0657760819000002</c:v>
                </c:pt>
                <c:pt idx="24">
                  <c:v>4.0925823336000002</c:v>
                </c:pt>
                <c:pt idx="25">
                  <c:v>4.0927117247</c:v>
                </c:pt>
                <c:pt idx="26">
                  <c:v>4.1396468754000004</c:v>
                </c:pt>
                <c:pt idx="27">
                  <c:v>4.1604253686000003</c:v>
                </c:pt>
                <c:pt idx="28">
                  <c:v>4.0983098010000001</c:v>
                </c:pt>
                <c:pt idx="29">
                  <c:v>4.1008595301000001</c:v>
                </c:pt>
                <c:pt idx="30">
                  <c:v>4.2679848933000004</c:v>
                </c:pt>
                <c:pt idx="31">
                  <c:v>4.3060303831000004</c:v>
                </c:pt>
                <c:pt idx="32">
                  <c:v>4.3177669160000001</c:v>
                </c:pt>
                <c:pt idx="33">
                  <c:v>4.3609619956000003</c:v>
                </c:pt>
                <c:pt idx="34">
                  <c:v>4.4556001187999996</c:v>
                </c:pt>
                <c:pt idx="35">
                  <c:v>4.4326022084999996</c:v>
                </c:pt>
                <c:pt idx="36">
                  <c:v>4.2128203375000002</c:v>
                </c:pt>
                <c:pt idx="37">
                  <c:v>4.3846485305999998</c:v>
                </c:pt>
                <c:pt idx="38">
                  <c:v>4.3138422492000004</c:v>
                </c:pt>
                <c:pt idx="39">
                  <c:v>4.5906020671999999</c:v>
                </c:pt>
                <c:pt idx="40">
                  <c:v>4.5251987060000003</c:v>
                </c:pt>
                <c:pt idx="41">
                  <c:v>4.6008825444000001</c:v>
                </c:pt>
                <c:pt idx="42">
                  <c:v>4.6097723655999996</c:v>
                </c:pt>
                <c:pt idx="43">
                  <c:v>4.6869928074000002</c:v>
                </c:pt>
                <c:pt idx="44">
                  <c:v>4.7745356886000003</c:v>
                </c:pt>
                <c:pt idx="45">
                  <c:v>4.8140559357999999</c:v>
                </c:pt>
                <c:pt idx="46">
                  <c:v>4.7483099955999997</c:v>
                </c:pt>
                <c:pt idx="47">
                  <c:v>4.7235698624999998</c:v>
                </c:pt>
                <c:pt idx="48">
                  <c:v>4.8239544294999996</c:v>
                </c:pt>
                <c:pt idx="49">
                  <c:v>4.9336883703999996</c:v>
                </c:pt>
                <c:pt idx="50">
                  <c:v>5.1815453901000001</c:v>
                </c:pt>
                <c:pt idx="51">
                  <c:v>5.2592794781999999</c:v>
                </c:pt>
                <c:pt idx="52">
                  <c:v>5.3214278154999999</c:v>
                </c:pt>
                <c:pt idx="53">
                  <c:v>5.4335601880000004</c:v>
                </c:pt>
                <c:pt idx="54">
                  <c:v>5.5874820575999999</c:v>
                </c:pt>
                <c:pt idx="55">
                  <c:v>5.6929815784000004</c:v>
                </c:pt>
                <c:pt idx="56">
                  <c:v>5.5442876301000004</c:v>
                </c:pt>
                <c:pt idx="57">
                  <c:v>5.7148014963999998</c:v>
                </c:pt>
                <c:pt idx="58">
                  <c:v>5.7098616457000002</c:v>
                </c:pt>
                <c:pt idx="59">
                  <c:v>5.7879597433000001</c:v>
                </c:pt>
                <c:pt idx="60">
                  <c:v>5.1598326247999999</c:v>
                </c:pt>
                <c:pt idx="61">
                  <c:v>5.6827288887999998</c:v>
                </c:pt>
                <c:pt idx="62">
                  <c:v>5.8012873150999997</c:v>
                </c:pt>
                <c:pt idx="63">
                  <c:v>5.9982289411999998</c:v>
                </c:pt>
                <c:pt idx="64">
                  <c:v>6.0731649903999996</c:v>
                </c:pt>
                <c:pt idx="65">
                  <c:v>6.3098820906000004</c:v>
                </c:pt>
                <c:pt idx="66">
                  <c:v>6.1372428327000002</c:v>
                </c:pt>
                <c:pt idx="67">
                  <c:v>6.2769227308</c:v>
                </c:pt>
                <c:pt idx="68">
                  <c:v>6.4228751284000003</c:v>
                </c:pt>
                <c:pt idx="69">
                  <c:v>6.261176828</c:v>
                </c:pt>
                <c:pt idx="70">
                  <c:v>6.3349095682999996</c:v>
                </c:pt>
                <c:pt idx="71">
                  <c:v>5.8640239117000004</c:v>
                </c:pt>
                <c:pt idx="72">
                  <c:v>5.6985465873000001</c:v>
                </c:pt>
                <c:pt idx="73">
                  <c:v>6.0886212273</c:v>
                </c:pt>
                <c:pt idx="74">
                  <c:v>6.1826342798000002</c:v>
                </c:pt>
                <c:pt idx="75">
                  <c:v>6.3535204424999998</c:v>
                </c:pt>
                <c:pt idx="76">
                  <c:v>6.3097888467000001</c:v>
                </c:pt>
                <c:pt idx="77">
                  <c:v>6.4710716229000003</c:v>
                </c:pt>
                <c:pt idx="78">
                  <c:v>6.6570988596999996</c:v>
                </c:pt>
                <c:pt idx="79">
                  <c:v>6.7166965576999997</c:v>
                </c:pt>
                <c:pt idx="80">
                  <c:v>6.6929243768999997</c:v>
                </c:pt>
                <c:pt idx="81">
                  <c:v>6.7420465107999998</c:v>
                </c:pt>
                <c:pt idx="82">
                  <c:v>6.7494873898999996</c:v>
                </c:pt>
                <c:pt idx="83">
                  <c:v>6.5522956036000002</c:v>
                </c:pt>
                <c:pt idx="84">
                  <c:v>6.6832400119999997</c:v>
                </c:pt>
                <c:pt idx="85">
                  <c:v>7.0669425172000002</c:v>
                </c:pt>
                <c:pt idx="86">
                  <c:v>7.3278203622999998</c:v>
                </c:pt>
                <c:pt idx="87">
                  <c:v>7.4650775486000001</c:v>
                </c:pt>
                <c:pt idx="88">
                  <c:v>7.7307870750000003</c:v>
                </c:pt>
                <c:pt idx="89">
                  <c:v>7.6643208991999998</c:v>
                </c:pt>
                <c:pt idx="90">
                  <c:v>7.9771314265999997</c:v>
                </c:pt>
                <c:pt idx="91">
                  <c:v>8.3909965669000002</c:v>
                </c:pt>
                <c:pt idx="92">
                  <c:v>8.0990287117000008</c:v>
                </c:pt>
                <c:pt idx="93">
                  <c:v>8.6039651344999992</c:v>
                </c:pt>
                <c:pt idx="94">
                  <c:v>8.7003136494</c:v>
                </c:pt>
                <c:pt idx="95">
                  <c:v>8.5536048948999994</c:v>
                </c:pt>
                <c:pt idx="96">
                  <c:v>8.3052270219000004</c:v>
                </c:pt>
                <c:pt idx="97">
                  <c:v>9.0429807910999997</c:v>
                </c:pt>
                <c:pt idx="98">
                  <c:v>9.4353176307000002</c:v>
                </c:pt>
                <c:pt idx="99">
                  <c:v>9.5770848275000002</c:v>
                </c:pt>
                <c:pt idx="100">
                  <c:v>9.8346770996000004</c:v>
                </c:pt>
                <c:pt idx="101">
                  <c:v>10.023992267000001</c:v>
                </c:pt>
                <c:pt idx="102">
                  <c:v>10.251489636000001</c:v>
                </c:pt>
                <c:pt idx="103">
                  <c:v>10.770838765000001</c:v>
                </c:pt>
                <c:pt idx="104">
                  <c:v>11.156065911000001</c:v>
                </c:pt>
                <c:pt idx="105">
                  <c:v>11.066574994</c:v>
                </c:pt>
                <c:pt idx="106">
                  <c:v>11.657867033</c:v>
                </c:pt>
                <c:pt idx="107">
                  <c:v>11.636046129</c:v>
                </c:pt>
                <c:pt idx="108">
                  <c:v>11.952256707</c:v>
                </c:pt>
                <c:pt idx="109">
                  <c:v>12.498787263000001</c:v>
                </c:pt>
                <c:pt idx="110">
                  <c:v>12.756794060000001</c:v>
                </c:pt>
                <c:pt idx="111">
                  <c:v>12.532470779000001</c:v>
                </c:pt>
                <c:pt idx="112">
                  <c:v>13.127075243</c:v>
                </c:pt>
                <c:pt idx="113">
                  <c:v>13.312805375</c:v>
                </c:pt>
                <c:pt idx="114">
                  <c:v>13.656699902</c:v>
                </c:pt>
                <c:pt idx="115">
                  <c:v>14.446756445</c:v>
                </c:pt>
                <c:pt idx="116">
                  <c:v>14.616560002</c:v>
                </c:pt>
                <c:pt idx="117">
                  <c:v>14.787857820999999</c:v>
                </c:pt>
                <c:pt idx="118">
                  <c:v>15.231415164</c:v>
                </c:pt>
                <c:pt idx="119">
                  <c:v>15.373790506000001</c:v>
                </c:pt>
                <c:pt idx="120">
                  <c:v>16.659892612</c:v>
                </c:pt>
                <c:pt idx="121">
                  <c:v>15.852316534</c:v>
                </c:pt>
                <c:pt idx="122">
                  <c:v>16.070900000000002</c:v>
                </c:pt>
                <c:pt idx="123">
                  <c:v>16.217617483000001</c:v>
                </c:pt>
                <c:pt idx="124">
                  <c:v>13.995385159</c:v>
                </c:pt>
                <c:pt idx="125">
                  <c:v>15.748219422</c:v>
                </c:pt>
                <c:pt idx="126">
                  <c:v>15.638963348000001</c:v>
                </c:pt>
                <c:pt idx="127">
                  <c:v>16.010719111</c:v>
                </c:pt>
                <c:pt idx="128">
                  <c:v>16.453948800999999</c:v>
                </c:pt>
                <c:pt idx="129">
                  <c:v>15.987312116</c:v>
                </c:pt>
                <c:pt idx="130">
                  <c:v>16.070484391000001</c:v>
                </c:pt>
                <c:pt idx="131">
                  <c:v>15.903003661</c:v>
                </c:pt>
                <c:pt idx="132">
                  <c:v>15.980537485999999</c:v>
                </c:pt>
                <c:pt idx="133">
                  <c:v>13.068447164</c:v>
                </c:pt>
                <c:pt idx="134">
                  <c:v>16.328481765999999</c:v>
                </c:pt>
                <c:pt idx="135">
                  <c:v>17.212635382999999</c:v>
                </c:pt>
                <c:pt idx="136">
                  <c:v>17.171619229000001</c:v>
                </c:pt>
                <c:pt idx="137">
                  <c:v>17.205648862</c:v>
                </c:pt>
                <c:pt idx="138">
                  <c:v>17.685238443999999</c:v>
                </c:pt>
                <c:pt idx="139">
                  <c:v>17.934999292000001</c:v>
                </c:pt>
                <c:pt idx="140">
                  <c:v>18.370759911</c:v>
                </c:pt>
                <c:pt idx="141">
                  <c:v>18.392063895</c:v>
                </c:pt>
                <c:pt idx="142">
                  <c:v>18.396245144000002</c:v>
                </c:pt>
                <c:pt idx="143">
                  <c:v>18.681753723</c:v>
                </c:pt>
                <c:pt idx="144">
                  <c:v>17.907921202000001</c:v>
                </c:pt>
                <c:pt idx="145">
                  <c:v>18.594534160999999</c:v>
                </c:pt>
                <c:pt idx="146">
                  <c:v>19.586263732999999</c:v>
                </c:pt>
                <c:pt idx="147">
                  <c:v>20.100402116000001</c:v>
                </c:pt>
                <c:pt idx="148">
                  <c:v>19.790728475000002</c:v>
                </c:pt>
                <c:pt idx="149">
                  <c:v>19.691111439</c:v>
                </c:pt>
                <c:pt idx="150">
                  <c:v>20.105243358999999</c:v>
                </c:pt>
                <c:pt idx="151">
                  <c:v>20.587322033</c:v>
                </c:pt>
                <c:pt idx="152">
                  <c:v>21.281005781000001</c:v>
                </c:pt>
                <c:pt idx="153">
                  <c:v>21.107326275999998</c:v>
                </c:pt>
                <c:pt idx="154">
                  <c:v>21.075364619999998</c:v>
                </c:pt>
                <c:pt idx="155">
                  <c:v>21.012395085000001</c:v>
                </c:pt>
                <c:pt idx="156">
                  <c:v>21.316912562999999</c:v>
                </c:pt>
                <c:pt idx="157">
                  <c:v>21.274767605000001</c:v>
                </c:pt>
                <c:pt idx="158">
                  <c:v>22.313075582</c:v>
                </c:pt>
                <c:pt idx="159">
                  <c:v>22.48941495</c:v>
                </c:pt>
                <c:pt idx="160">
                  <c:v>22.572941814</c:v>
                </c:pt>
                <c:pt idx="161">
                  <c:v>22.380570245000001</c:v>
                </c:pt>
                <c:pt idx="162">
                  <c:v>22.673081898</c:v>
                </c:pt>
                <c:pt idx="163">
                  <c:v>23.245803799000001</c:v>
                </c:pt>
                <c:pt idx="164">
                  <c:v>23.368493014999999</c:v>
                </c:pt>
                <c:pt idx="165">
                  <c:v>23.404894419000001</c:v>
                </c:pt>
                <c:pt idx="166">
                  <c:v>23.941026879999999</c:v>
                </c:pt>
                <c:pt idx="167">
                  <c:v>24.497297743000001</c:v>
                </c:pt>
                <c:pt idx="168">
                  <c:v>23.263193798</c:v>
                </c:pt>
                <c:pt idx="169">
                  <c:v>24.225307549</c:v>
                </c:pt>
                <c:pt idx="170">
                  <c:v>24.011413031</c:v>
                </c:pt>
                <c:pt idx="171">
                  <c:v>24.223888033000001</c:v>
                </c:pt>
                <c:pt idx="172">
                  <c:v>24.370539033</c:v>
                </c:pt>
                <c:pt idx="173">
                  <c:v>24.995285377999998</c:v>
                </c:pt>
                <c:pt idx="174">
                  <c:v>25.950188656000002</c:v>
                </c:pt>
                <c:pt idx="175">
                  <c:v>26.417760592</c:v>
                </c:pt>
                <c:pt idx="176">
                  <c:v>26.446323637999999</c:v>
                </c:pt>
                <c:pt idx="177">
                  <c:v>26.973646142</c:v>
                </c:pt>
                <c:pt idx="178">
                  <c:v>26.774829317999998</c:v>
                </c:pt>
                <c:pt idx="179">
                  <c:v>27.257521985</c:v>
                </c:pt>
                <c:pt idx="180">
                  <c:v>26.750474248</c:v>
                </c:pt>
                <c:pt idx="181">
                  <c:v>27.211608805000001</c:v>
                </c:pt>
                <c:pt idx="182">
                  <c:v>27.799595675999999</c:v>
                </c:pt>
                <c:pt idx="183">
                  <c:v>27.821588464000001</c:v>
                </c:pt>
                <c:pt idx="184">
                  <c:v>28.033572293999999</c:v>
                </c:pt>
                <c:pt idx="185">
                  <c:v>28.264859272999999</c:v>
                </c:pt>
                <c:pt idx="186">
                  <c:v>26.897240602</c:v>
                </c:pt>
                <c:pt idx="187">
                  <c:v>27.613747141000001</c:v>
                </c:pt>
                <c:pt idx="188">
                  <c:v>27.971670778</c:v>
                </c:pt>
                <c:pt idx="189">
                  <c:v>28.284635621</c:v>
                </c:pt>
                <c:pt idx="190">
                  <c:v>28.27410077</c:v>
                </c:pt>
                <c:pt idx="191">
                  <c:v>28.151283855999999</c:v>
                </c:pt>
                <c:pt idx="192">
                  <c:v>28.395153212</c:v>
                </c:pt>
                <c:pt idx="193">
                  <c:v>27.385726373000001</c:v>
                </c:pt>
                <c:pt idx="194">
                  <c:v>28.011851969999999</c:v>
                </c:pt>
                <c:pt idx="195">
                  <c:v>28.147502142</c:v>
                </c:pt>
                <c:pt idx="196">
                  <c:v>28.138482084</c:v>
                </c:pt>
                <c:pt idx="197">
                  <c:v>28.195019658</c:v>
                </c:pt>
                <c:pt idx="198">
                  <c:v>28.177019083000001</c:v>
                </c:pt>
                <c:pt idx="199">
                  <c:v>28.207239921999999</c:v>
                </c:pt>
                <c:pt idx="200">
                  <c:v>28.233474444999999</c:v>
                </c:pt>
                <c:pt idx="201">
                  <c:v>28.155019956</c:v>
                </c:pt>
                <c:pt idx="202">
                  <c:v>28.168462095999999</c:v>
                </c:pt>
                <c:pt idx="203">
                  <c:v>28.101426903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A4-4215-BDA1-A710EFAAAB30}"/>
            </c:ext>
          </c:extLst>
        </c:ser>
        <c:ser>
          <c:idx val="0"/>
          <c:order val="5"/>
          <c:tx>
            <c:strRef>
              <c:f>'44'!$B$28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</c:spPr>
          <c:cat>
            <c:numRef>
              <c:f>'44'!$A$53:$A$256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'44'!$B$53:$B$256</c:f>
              <c:numCache>
                <c:formatCode>0.00</c:formatCode>
                <c:ptCount val="204"/>
                <c:pt idx="0">
                  <c:v>1.154547196</c:v>
                </c:pt>
                <c:pt idx="1">
                  <c:v>1.1808202749000001</c:v>
                </c:pt>
                <c:pt idx="2">
                  <c:v>1.1671483718</c:v>
                </c:pt>
                <c:pt idx="3">
                  <c:v>1.1434672718000001</c:v>
                </c:pt>
                <c:pt idx="4">
                  <c:v>1.2160944740999999</c:v>
                </c:pt>
                <c:pt idx="5">
                  <c:v>1.2007798464999999</c:v>
                </c:pt>
                <c:pt idx="6">
                  <c:v>1.235125502</c:v>
                </c:pt>
                <c:pt idx="7">
                  <c:v>1.2308648423999999</c:v>
                </c:pt>
                <c:pt idx="8">
                  <c:v>1.228061598</c:v>
                </c:pt>
                <c:pt idx="9">
                  <c:v>1.3030545374</c:v>
                </c:pt>
                <c:pt idx="10">
                  <c:v>1.3793009275000001</c:v>
                </c:pt>
                <c:pt idx="11">
                  <c:v>1.4384111489</c:v>
                </c:pt>
                <c:pt idx="12">
                  <c:v>1.5042163591</c:v>
                </c:pt>
                <c:pt idx="13">
                  <c:v>1.4501042012000001</c:v>
                </c:pt>
                <c:pt idx="14">
                  <c:v>1.5044213367999999</c:v>
                </c:pt>
                <c:pt idx="15">
                  <c:v>1.5967712620000001</c:v>
                </c:pt>
                <c:pt idx="16">
                  <c:v>1.6208961917</c:v>
                </c:pt>
                <c:pt idx="17">
                  <c:v>1.6208181412</c:v>
                </c:pt>
                <c:pt idx="18">
                  <c:v>1.7003252238</c:v>
                </c:pt>
                <c:pt idx="19">
                  <c:v>1.8527004767999999</c:v>
                </c:pt>
                <c:pt idx="20">
                  <c:v>1.954351972</c:v>
                </c:pt>
                <c:pt idx="21">
                  <c:v>2.0655017539</c:v>
                </c:pt>
                <c:pt idx="22">
                  <c:v>2.2829398964999998</c:v>
                </c:pt>
                <c:pt idx="23">
                  <c:v>2.4128218146</c:v>
                </c:pt>
                <c:pt idx="24">
                  <c:v>2.4434902330999999</c:v>
                </c:pt>
                <c:pt idx="25">
                  <c:v>2.4625980515000001</c:v>
                </c:pt>
                <c:pt idx="26">
                  <c:v>2.5632403959999999</c:v>
                </c:pt>
                <c:pt idx="27">
                  <c:v>2.5505750204000002</c:v>
                </c:pt>
                <c:pt idx="28">
                  <c:v>2.7791940824000001</c:v>
                </c:pt>
                <c:pt idx="29">
                  <c:v>2.8600395573999999</c:v>
                </c:pt>
                <c:pt idx="30">
                  <c:v>2.8879760789</c:v>
                </c:pt>
                <c:pt idx="31">
                  <c:v>3.0583315894999998</c:v>
                </c:pt>
                <c:pt idx="32">
                  <c:v>3.2037080792000001</c:v>
                </c:pt>
                <c:pt idx="33">
                  <c:v>3.1651284666000001</c:v>
                </c:pt>
                <c:pt idx="34">
                  <c:v>3.5068941309000001</c:v>
                </c:pt>
                <c:pt idx="35">
                  <c:v>3.7235234742999999</c:v>
                </c:pt>
                <c:pt idx="36">
                  <c:v>3.2776135854000001</c:v>
                </c:pt>
                <c:pt idx="37">
                  <c:v>3.4359889836000002</c:v>
                </c:pt>
                <c:pt idx="38">
                  <c:v>3.6127000875999999</c:v>
                </c:pt>
                <c:pt idx="39">
                  <c:v>3.7074610617000001</c:v>
                </c:pt>
                <c:pt idx="40">
                  <c:v>3.9330513248000001</c:v>
                </c:pt>
                <c:pt idx="41">
                  <c:v>4.1217590955999999</c:v>
                </c:pt>
                <c:pt idx="42">
                  <c:v>4.1532707098000001</c:v>
                </c:pt>
                <c:pt idx="43">
                  <c:v>4.1882972107000001</c:v>
                </c:pt>
                <c:pt idx="44">
                  <c:v>4.3994636777</c:v>
                </c:pt>
                <c:pt idx="45">
                  <c:v>4.3357735540000002</c:v>
                </c:pt>
                <c:pt idx="46">
                  <c:v>4.6822945017000004</c:v>
                </c:pt>
                <c:pt idx="47">
                  <c:v>4.7743858776000003</c:v>
                </c:pt>
                <c:pt idx="48">
                  <c:v>4.1396837008</c:v>
                </c:pt>
                <c:pt idx="49">
                  <c:v>4.5310941406999996</c:v>
                </c:pt>
                <c:pt idx="50">
                  <c:v>4.7311005597999998</c:v>
                </c:pt>
                <c:pt idx="51">
                  <c:v>4.8824174214999996</c:v>
                </c:pt>
                <c:pt idx="52">
                  <c:v>5.0454136926000004</c:v>
                </c:pt>
                <c:pt idx="53">
                  <c:v>5.1935741293</c:v>
                </c:pt>
                <c:pt idx="54">
                  <c:v>5.2662837986</c:v>
                </c:pt>
                <c:pt idx="55">
                  <c:v>5.2333427632999996</c:v>
                </c:pt>
                <c:pt idx="56">
                  <c:v>5.3501899954000001</c:v>
                </c:pt>
                <c:pt idx="57">
                  <c:v>5.4824723213000004</c:v>
                </c:pt>
                <c:pt idx="58">
                  <c:v>5.4787112936</c:v>
                </c:pt>
                <c:pt idx="59">
                  <c:v>5.9498900975</c:v>
                </c:pt>
                <c:pt idx="60">
                  <c:v>5.6150905952999999</c:v>
                </c:pt>
                <c:pt idx="61">
                  <c:v>5.7879204102999999</c:v>
                </c:pt>
                <c:pt idx="62">
                  <c:v>5.7209670474000003</c:v>
                </c:pt>
                <c:pt idx="63">
                  <c:v>5.8216869558999997</c:v>
                </c:pt>
                <c:pt idx="64">
                  <c:v>5.6564484708</c:v>
                </c:pt>
                <c:pt idx="65">
                  <c:v>5.6903214943</c:v>
                </c:pt>
                <c:pt idx="66">
                  <c:v>5.7404668576000004</c:v>
                </c:pt>
                <c:pt idx="67">
                  <c:v>5.6397638669000001</c:v>
                </c:pt>
                <c:pt idx="68">
                  <c:v>5.8934970269000004</c:v>
                </c:pt>
                <c:pt idx="69">
                  <c:v>5.7735139692999997</c:v>
                </c:pt>
                <c:pt idx="70">
                  <c:v>5.5571965006999999</c:v>
                </c:pt>
                <c:pt idx="71">
                  <c:v>5.7297456970000002</c:v>
                </c:pt>
                <c:pt idx="72">
                  <c:v>5.3462094456999996</c:v>
                </c:pt>
                <c:pt idx="73">
                  <c:v>5.4493936588</c:v>
                </c:pt>
                <c:pt idx="74">
                  <c:v>5.2189185658000001</c:v>
                </c:pt>
                <c:pt idx="75">
                  <c:v>5.4541458363000004</c:v>
                </c:pt>
                <c:pt idx="76">
                  <c:v>5.2883751579</c:v>
                </c:pt>
                <c:pt idx="77">
                  <c:v>5.2860589693</c:v>
                </c:pt>
                <c:pt idx="78">
                  <c:v>5.3375331365000003</c:v>
                </c:pt>
                <c:pt idx="79">
                  <c:v>5.0470485609000004</c:v>
                </c:pt>
                <c:pt idx="80">
                  <c:v>4.9276065718000002</c:v>
                </c:pt>
                <c:pt idx="81">
                  <c:v>4.8233583884</c:v>
                </c:pt>
                <c:pt idx="82">
                  <c:v>4.7205262110000001</c:v>
                </c:pt>
                <c:pt idx="83">
                  <c:v>4.5928386081000001</c:v>
                </c:pt>
                <c:pt idx="84">
                  <c:v>4.5179445124999997</c:v>
                </c:pt>
                <c:pt idx="85">
                  <c:v>4.5293813970999999</c:v>
                </c:pt>
                <c:pt idx="86">
                  <c:v>4.7570746643000001</c:v>
                </c:pt>
                <c:pt idx="87">
                  <c:v>4.9059927359</c:v>
                </c:pt>
                <c:pt idx="88">
                  <c:v>4.8874162085000004</c:v>
                </c:pt>
                <c:pt idx="89">
                  <c:v>5.0699462403000002</c:v>
                </c:pt>
                <c:pt idx="90">
                  <c:v>5.1730128755000004</c:v>
                </c:pt>
                <c:pt idx="91">
                  <c:v>4.8382983582000003</c:v>
                </c:pt>
                <c:pt idx="92">
                  <c:v>5.0784491479999998</c:v>
                </c:pt>
                <c:pt idx="93">
                  <c:v>5.3886411952</c:v>
                </c:pt>
                <c:pt idx="94">
                  <c:v>5.5155586812999999</c:v>
                </c:pt>
                <c:pt idx="95">
                  <c:v>5.2837654713999997</c:v>
                </c:pt>
                <c:pt idx="96">
                  <c:v>5.0773188770999997</c:v>
                </c:pt>
                <c:pt idx="97">
                  <c:v>5.0656327358000004</c:v>
                </c:pt>
                <c:pt idx="98">
                  <c:v>5.3291885689000003</c:v>
                </c:pt>
                <c:pt idx="99">
                  <c:v>5.2364774798999996</c:v>
                </c:pt>
                <c:pt idx="100">
                  <c:v>5.3028302864999999</c:v>
                </c:pt>
                <c:pt idx="101">
                  <c:v>5.3330667973999999</c:v>
                </c:pt>
                <c:pt idx="102">
                  <c:v>5.1633322005000002</c:v>
                </c:pt>
                <c:pt idx="103">
                  <c:v>5.1944140078999999</c:v>
                </c:pt>
                <c:pt idx="104">
                  <c:v>5.3509369049000002</c:v>
                </c:pt>
                <c:pt idx="105">
                  <c:v>5.2753148370999998</c:v>
                </c:pt>
                <c:pt idx="106">
                  <c:v>5.5921897654999997</c:v>
                </c:pt>
                <c:pt idx="107">
                  <c:v>5.3689497950999998</c:v>
                </c:pt>
                <c:pt idx="108">
                  <c:v>5.3811684316999999</c:v>
                </c:pt>
                <c:pt idx="109">
                  <c:v>5.2831882689</c:v>
                </c:pt>
                <c:pt idx="110">
                  <c:v>5.3580149861999997</c:v>
                </c:pt>
                <c:pt idx="111">
                  <c:v>5.2803447783999999</c:v>
                </c:pt>
                <c:pt idx="112">
                  <c:v>5.5233269837999996</c:v>
                </c:pt>
                <c:pt idx="113">
                  <c:v>5.7576639031000001</c:v>
                </c:pt>
                <c:pt idx="114">
                  <c:v>5.8026858519999998</c:v>
                </c:pt>
                <c:pt idx="115">
                  <c:v>6.0429114322000004</c:v>
                </c:pt>
                <c:pt idx="116">
                  <c:v>5.8823186836000003</c:v>
                </c:pt>
                <c:pt idx="117">
                  <c:v>5.8556689780999998</c:v>
                </c:pt>
                <c:pt idx="118">
                  <c:v>5.9604701540000002</c:v>
                </c:pt>
                <c:pt idx="119">
                  <c:v>5.9560249678000003</c:v>
                </c:pt>
                <c:pt idx="120">
                  <c:v>6.7858777559999996</c:v>
                </c:pt>
                <c:pt idx="121">
                  <c:v>6.0896100729000002</c:v>
                </c:pt>
                <c:pt idx="122">
                  <c:v>6.0207107613000002</c:v>
                </c:pt>
                <c:pt idx="123">
                  <c:v>6.4628897747999998</c:v>
                </c:pt>
                <c:pt idx="124">
                  <c:v>4.9238250699000004</c:v>
                </c:pt>
                <c:pt idx="125">
                  <c:v>5.3557277481999996</c:v>
                </c:pt>
                <c:pt idx="126">
                  <c:v>4.8734510688999997</c:v>
                </c:pt>
                <c:pt idx="127">
                  <c:v>5.0159350183999996</c:v>
                </c:pt>
                <c:pt idx="128">
                  <c:v>5.2778268079000004</c:v>
                </c:pt>
                <c:pt idx="129">
                  <c:v>4.7922377824</c:v>
                </c:pt>
                <c:pt idx="130">
                  <c:v>4.7338272411000002</c:v>
                </c:pt>
                <c:pt idx="131">
                  <c:v>4.7620437933000002</c:v>
                </c:pt>
                <c:pt idx="132">
                  <c:v>4.6892569414</c:v>
                </c:pt>
                <c:pt idx="133">
                  <c:v>4.2536602257</c:v>
                </c:pt>
                <c:pt idx="134">
                  <c:v>5.1913379983999999</c:v>
                </c:pt>
                <c:pt idx="135">
                  <c:v>5.1741930262000002</c:v>
                </c:pt>
                <c:pt idx="136">
                  <c:v>5.2092305196000002</c:v>
                </c:pt>
                <c:pt idx="137">
                  <c:v>5.1261772530999998</c:v>
                </c:pt>
                <c:pt idx="138">
                  <c:v>5.1620573180999996</c:v>
                </c:pt>
                <c:pt idx="139">
                  <c:v>5.1248428637999996</c:v>
                </c:pt>
                <c:pt idx="140">
                  <c:v>5.3732027729</c:v>
                </c:pt>
                <c:pt idx="141">
                  <c:v>5.4106355624000004</c:v>
                </c:pt>
                <c:pt idx="142">
                  <c:v>5.4096464791000001</c:v>
                </c:pt>
                <c:pt idx="143">
                  <c:v>5.5117493656000001</c:v>
                </c:pt>
                <c:pt idx="144">
                  <c:v>5.1968276384000003</c:v>
                </c:pt>
                <c:pt idx="145">
                  <c:v>5.6079527995999996</c:v>
                </c:pt>
                <c:pt idx="146">
                  <c:v>5.6982765284000001</c:v>
                </c:pt>
                <c:pt idx="147">
                  <c:v>5.8756714948999997</c:v>
                </c:pt>
                <c:pt idx="148">
                  <c:v>5.8918375764000004</c:v>
                </c:pt>
                <c:pt idx="149">
                  <c:v>6.0374958285</c:v>
                </c:pt>
                <c:pt idx="150">
                  <c:v>5.8504523318999997</c:v>
                </c:pt>
                <c:pt idx="151">
                  <c:v>6.0143390196000004</c:v>
                </c:pt>
                <c:pt idx="152">
                  <c:v>6.0993877646000003</c:v>
                </c:pt>
                <c:pt idx="153">
                  <c:v>5.9598676570000002</c:v>
                </c:pt>
                <c:pt idx="154">
                  <c:v>6.1157490496999998</c:v>
                </c:pt>
                <c:pt idx="155">
                  <c:v>6.3674932969000002</c:v>
                </c:pt>
                <c:pt idx="156">
                  <c:v>6.2592863784999997</c:v>
                </c:pt>
                <c:pt idx="157">
                  <c:v>6.4895725965000004</c:v>
                </c:pt>
                <c:pt idx="158">
                  <c:v>6.6018994324999998</c:v>
                </c:pt>
                <c:pt idx="159">
                  <c:v>6.4493086012000003</c:v>
                </c:pt>
                <c:pt idx="160">
                  <c:v>6.6301438103999999</c:v>
                </c:pt>
                <c:pt idx="161">
                  <c:v>6.6478829390999996</c:v>
                </c:pt>
                <c:pt idx="162">
                  <c:v>6.6441117462000001</c:v>
                </c:pt>
                <c:pt idx="163">
                  <c:v>6.6235518683999999</c:v>
                </c:pt>
                <c:pt idx="164">
                  <c:v>6.7605721057999997</c:v>
                </c:pt>
                <c:pt idx="165">
                  <c:v>6.7532399762999997</c:v>
                </c:pt>
                <c:pt idx="166">
                  <c:v>6.7762393920999999</c:v>
                </c:pt>
                <c:pt idx="167">
                  <c:v>6.7809522103999997</c:v>
                </c:pt>
                <c:pt idx="168">
                  <c:v>6.6375390960000002</c:v>
                </c:pt>
                <c:pt idx="169">
                  <c:v>6.9767203414000001</c:v>
                </c:pt>
                <c:pt idx="170">
                  <c:v>6.8229790883000003</c:v>
                </c:pt>
                <c:pt idx="171">
                  <c:v>6.6243078105000004</c:v>
                </c:pt>
                <c:pt idx="172">
                  <c:v>7.1014285204999998</c:v>
                </c:pt>
                <c:pt idx="173">
                  <c:v>6.8791481985000003</c:v>
                </c:pt>
                <c:pt idx="174">
                  <c:v>6.8326974530999998</c:v>
                </c:pt>
                <c:pt idx="175">
                  <c:v>6.7988627924999996</c:v>
                </c:pt>
                <c:pt idx="176">
                  <c:v>6.7021366398</c:v>
                </c:pt>
                <c:pt idx="177">
                  <c:v>6.9161536335999996</c:v>
                </c:pt>
                <c:pt idx="178">
                  <c:v>6.8247649118</c:v>
                </c:pt>
                <c:pt idx="179">
                  <c:v>6.7958943020999998</c:v>
                </c:pt>
                <c:pt idx="180">
                  <c:v>6.7291128297</c:v>
                </c:pt>
                <c:pt idx="181">
                  <c:v>7.0053729424000002</c:v>
                </c:pt>
                <c:pt idx="182">
                  <c:v>6.8436797818999997</c:v>
                </c:pt>
                <c:pt idx="183">
                  <c:v>6.9304751742999997</c:v>
                </c:pt>
                <c:pt idx="184">
                  <c:v>6.7528119375999998</c:v>
                </c:pt>
                <c:pt idx="185">
                  <c:v>6.7099166683</c:v>
                </c:pt>
                <c:pt idx="186">
                  <c:v>7.0723018656000001</c:v>
                </c:pt>
                <c:pt idx="187">
                  <c:v>6.9178647636999999</c:v>
                </c:pt>
                <c:pt idx="188">
                  <c:v>6.9615870577000001</c:v>
                </c:pt>
                <c:pt idx="189">
                  <c:v>6.9155913858</c:v>
                </c:pt>
                <c:pt idx="190">
                  <c:v>6.8630902459999996</c:v>
                </c:pt>
                <c:pt idx="191">
                  <c:v>6.8672811218999996</c:v>
                </c:pt>
                <c:pt idx="192">
                  <c:v>6.8784209938999998</c:v>
                </c:pt>
                <c:pt idx="193">
                  <c:v>6.8057536166999997</c:v>
                </c:pt>
                <c:pt idx="194">
                  <c:v>6.9589568362999996</c:v>
                </c:pt>
                <c:pt idx="195">
                  <c:v>6.9343928346999997</c:v>
                </c:pt>
                <c:pt idx="196">
                  <c:v>6.9049098995999998</c:v>
                </c:pt>
                <c:pt idx="197">
                  <c:v>6.8790850176999996</c:v>
                </c:pt>
                <c:pt idx="198">
                  <c:v>6.8550742208999997</c:v>
                </c:pt>
                <c:pt idx="199">
                  <c:v>6.8351909216999998</c:v>
                </c:pt>
                <c:pt idx="200">
                  <c:v>6.8152637519999999</c:v>
                </c:pt>
                <c:pt idx="201">
                  <c:v>6.7851265059000001</c:v>
                </c:pt>
                <c:pt idx="202">
                  <c:v>6.7588040717000002</c:v>
                </c:pt>
                <c:pt idx="203">
                  <c:v>6.7353969821000002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A4-4215-BDA1-A710EFAA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>
            <a:solidFill>
              <a:schemeClr val="bg1">
                <a:lumMod val="65000"/>
              </a:schemeClr>
            </a:solidFill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At val="45444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5835020622422189"/>
          <c:h val="0.71553602068398181"/>
        </c:manualLayout>
      </c:layout>
      <c:areaChart>
        <c:grouping val="stacked"/>
        <c:varyColors val="0"/>
        <c:ser>
          <c:idx val="5"/>
          <c:order val="0"/>
          <c:tx>
            <c:strRef>
              <c:f>'45'!$G$28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'45'!$G$53:$G$256</c:f>
              <c:numCache>
                <c:formatCode>0.00</c:formatCode>
                <c:ptCount val="204"/>
                <c:pt idx="0">
                  <c:v>1.8280628101</c:v>
                </c:pt>
                <c:pt idx="1">
                  <c:v>1.8814847632</c:v>
                </c:pt>
                <c:pt idx="2">
                  <c:v>1.9174830615</c:v>
                </c:pt>
                <c:pt idx="3">
                  <c:v>1.9173280847</c:v>
                </c:pt>
                <c:pt idx="4">
                  <c:v>1.9107823152000001</c:v>
                </c:pt>
                <c:pt idx="5">
                  <c:v>1.901754138</c:v>
                </c:pt>
                <c:pt idx="6">
                  <c:v>1.8926398444999999</c:v>
                </c:pt>
                <c:pt idx="7">
                  <c:v>1.9081803065</c:v>
                </c:pt>
                <c:pt idx="8">
                  <c:v>1.9375070566000001</c:v>
                </c:pt>
                <c:pt idx="9">
                  <c:v>1.9434972314000001</c:v>
                </c:pt>
                <c:pt idx="10">
                  <c:v>1.9371920131</c:v>
                </c:pt>
                <c:pt idx="11">
                  <c:v>1.9397728320000001</c:v>
                </c:pt>
                <c:pt idx="12">
                  <c:v>1.900637447</c:v>
                </c:pt>
                <c:pt idx="13">
                  <c:v>1.8689646424999999</c:v>
                </c:pt>
                <c:pt idx="14">
                  <c:v>1.9796297631999999</c:v>
                </c:pt>
                <c:pt idx="15">
                  <c:v>1.9708294259000001</c:v>
                </c:pt>
                <c:pt idx="16">
                  <c:v>1.9812859609</c:v>
                </c:pt>
                <c:pt idx="17">
                  <c:v>1.9828767063999999</c:v>
                </c:pt>
                <c:pt idx="18">
                  <c:v>1.968430117</c:v>
                </c:pt>
                <c:pt idx="19">
                  <c:v>1.9851745410999999</c:v>
                </c:pt>
                <c:pt idx="20">
                  <c:v>1.9950525109999999</c:v>
                </c:pt>
                <c:pt idx="21">
                  <c:v>2.0235594509000001</c:v>
                </c:pt>
                <c:pt idx="22">
                  <c:v>2.0449107126000001</c:v>
                </c:pt>
                <c:pt idx="23">
                  <c:v>1.9749194528</c:v>
                </c:pt>
                <c:pt idx="24">
                  <c:v>1.99147093</c:v>
                </c:pt>
                <c:pt idx="25">
                  <c:v>2.0192655446000001</c:v>
                </c:pt>
                <c:pt idx="26">
                  <c:v>2.0126970795000001</c:v>
                </c:pt>
                <c:pt idx="27">
                  <c:v>2.0189694084999998</c:v>
                </c:pt>
                <c:pt idx="28">
                  <c:v>2.0612932419000001</c:v>
                </c:pt>
                <c:pt idx="29">
                  <c:v>2.0476597851</c:v>
                </c:pt>
                <c:pt idx="30">
                  <c:v>2.0660878671999998</c:v>
                </c:pt>
                <c:pt idx="31">
                  <c:v>2.1172876121000002</c:v>
                </c:pt>
                <c:pt idx="32">
                  <c:v>2.1287325395000001</c:v>
                </c:pt>
                <c:pt idx="33">
                  <c:v>2.2122421012000002</c:v>
                </c:pt>
                <c:pt idx="34">
                  <c:v>2.2261351080999998</c:v>
                </c:pt>
                <c:pt idx="35">
                  <c:v>2.182365855</c:v>
                </c:pt>
                <c:pt idx="36">
                  <c:v>2.1998639158</c:v>
                </c:pt>
                <c:pt idx="37">
                  <c:v>2.1694300486999998</c:v>
                </c:pt>
                <c:pt idx="38">
                  <c:v>2.2598529313000002</c:v>
                </c:pt>
                <c:pt idx="39">
                  <c:v>2.2823170199999998</c:v>
                </c:pt>
                <c:pt idx="40">
                  <c:v>2.27912823</c:v>
                </c:pt>
                <c:pt idx="41">
                  <c:v>2.2714713544</c:v>
                </c:pt>
                <c:pt idx="42">
                  <c:v>2.2747133959000001</c:v>
                </c:pt>
                <c:pt idx="43">
                  <c:v>2.3297035066</c:v>
                </c:pt>
                <c:pt idx="44">
                  <c:v>2.3398466537</c:v>
                </c:pt>
                <c:pt idx="45">
                  <c:v>2.3654430788999998</c:v>
                </c:pt>
                <c:pt idx="46">
                  <c:v>2.3541711613</c:v>
                </c:pt>
                <c:pt idx="47">
                  <c:v>2.3168611809000002</c:v>
                </c:pt>
                <c:pt idx="48">
                  <c:v>2.3748750731000001</c:v>
                </c:pt>
                <c:pt idx="49">
                  <c:v>2.3608212293999999</c:v>
                </c:pt>
                <c:pt idx="50">
                  <c:v>2.4135436815000002</c:v>
                </c:pt>
                <c:pt idx="51">
                  <c:v>2.408725</c:v>
                </c:pt>
                <c:pt idx="52">
                  <c:v>2.4939556174000002</c:v>
                </c:pt>
                <c:pt idx="53">
                  <c:v>2.5025517370000001</c:v>
                </c:pt>
                <c:pt idx="54">
                  <c:v>2.5291994831000002</c:v>
                </c:pt>
                <c:pt idx="55">
                  <c:v>2.5513104299</c:v>
                </c:pt>
                <c:pt idx="56">
                  <c:v>2.5811497276000002</c:v>
                </c:pt>
                <c:pt idx="57">
                  <c:v>2.6172551988000001</c:v>
                </c:pt>
                <c:pt idx="58">
                  <c:v>2.5966767809000002</c:v>
                </c:pt>
                <c:pt idx="59">
                  <c:v>2.6310549244999999</c:v>
                </c:pt>
                <c:pt idx="60">
                  <c:v>2.6166945098999999</c:v>
                </c:pt>
                <c:pt idx="61">
                  <c:v>2.5938615117000001</c:v>
                </c:pt>
                <c:pt idx="62">
                  <c:v>2.6470404257000002</c:v>
                </c:pt>
                <c:pt idx="63">
                  <c:v>2.6262375233999999</c:v>
                </c:pt>
                <c:pt idx="64">
                  <c:v>2.5903165022999999</c:v>
                </c:pt>
                <c:pt idx="65">
                  <c:v>2.5434903110999998</c:v>
                </c:pt>
                <c:pt idx="66">
                  <c:v>2.5058916277000001</c:v>
                </c:pt>
                <c:pt idx="67">
                  <c:v>2.4946610145000001</c:v>
                </c:pt>
                <c:pt idx="68">
                  <c:v>2.4873807086999999</c:v>
                </c:pt>
                <c:pt idx="69">
                  <c:v>2.4781391680999998</c:v>
                </c:pt>
                <c:pt idx="70">
                  <c:v>2.4227899631000001</c:v>
                </c:pt>
                <c:pt idx="71">
                  <c:v>2.4247402361999999</c:v>
                </c:pt>
                <c:pt idx="72">
                  <c:v>2.3835881260999998</c:v>
                </c:pt>
                <c:pt idx="73">
                  <c:v>2.3078597837000001</c:v>
                </c:pt>
                <c:pt idx="74">
                  <c:v>2.3315767921999999</c:v>
                </c:pt>
                <c:pt idx="75">
                  <c:v>2.2676801065999999</c:v>
                </c:pt>
                <c:pt idx="76">
                  <c:v>2.2464174032000002</c:v>
                </c:pt>
                <c:pt idx="77">
                  <c:v>2.2084898807000002</c:v>
                </c:pt>
                <c:pt idx="78">
                  <c:v>2.2109056572000001</c:v>
                </c:pt>
                <c:pt idx="79">
                  <c:v>2.2135960816</c:v>
                </c:pt>
                <c:pt idx="80">
                  <c:v>2.2018578742999999</c:v>
                </c:pt>
                <c:pt idx="81">
                  <c:v>2.2109950346999998</c:v>
                </c:pt>
                <c:pt idx="82">
                  <c:v>2.2069604785000001</c:v>
                </c:pt>
                <c:pt idx="83">
                  <c:v>2.1478306787000001</c:v>
                </c:pt>
                <c:pt idx="84">
                  <c:v>2.1140288549999999</c:v>
                </c:pt>
                <c:pt idx="85">
                  <c:v>2.1596600805000001</c:v>
                </c:pt>
                <c:pt idx="86">
                  <c:v>2.2002796300999998</c:v>
                </c:pt>
                <c:pt idx="87">
                  <c:v>2.2141822158000002</c:v>
                </c:pt>
                <c:pt idx="88">
                  <c:v>2.2079779464999998</c:v>
                </c:pt>
                <c:pt idx="89">
                  <c:v>2.2221781625000001</c:v>
                </c:pt>
                <c:pt idx="90">
                  <c:v>2.2301658627999998</c:v>
                </c:pt>
                <c:pt idx="91">
                  <c:v>2.2711128228000002</c:v>
                </c:pt>
                <c:pt idx="92">
                  <c:v>2.2762877248</c:v>
                </c:pt>
                <c:pt idx="93">
                  <c:v>2.3150216061000002</c:v>
                </c:pt>
                <c:pt idx="94">
                  <c:v>2.3767838738</c:v>
                </c:pt>
                <c:pt idx="95">
                  <c:v>2.3474110870999998</c:v>
                </c:pt>
                <c:pt idx="96">
                  <c:v>2.3548637914000001</c:v>
                </c:pt>
                <c:pt idx="97">
                  <c:v>2.3727210212999998</c:v>
                </c:pt>
                <c:pt idx="98">
                  <c:v>2.4100134095999999</c:v>
                </c:pt>
                <c:pt idx="99">
                  <c:v>2.4146520010999999</c:v>
                </c:pt>
                <c:pt idx="100">
                  <c:v>2.3850726024000002</c:v>
                </c:pt>
                <c:pt idx="101">
                  <c:v>2.3888264647000002</c:v>
                </c:pt>
                <c:pt idx="102">
                  <c:v>2.392632576</c:v>
                </c:pt>
                <c:pt idx="103">
                  <c:v>2.5258125592999998</c:v>
                </c:pt>
                <c:pt idx="104">
                  <c:v>2.5015027649000001</c:v>
                </c:pt>
                <c:pt idx="105">
                  <c:v>2.4933969775999998</c:v>
                </c:pt>
                <c:pt idx="106">
                  <c:v>2.5500177488000002</c:v>
                </c:pt>
                <c:pt idx="107">
                  <c:v>2.5387401799</c:v>
                </c:pt>
                <c:pt idx="108">
                  <c:v>2.534537442</c:v>
                </c:pt>
                <c:pt idx="109">
                  <c:v>2.4890286026999999</c:v>
                </c:pt>
                <c:pt idx="110">
                  <c:v>2.4849431477000001</c:v>
                </c:pt>
                <c:pt idx="111">
                  <c:v>2.5588861483000001</c:v>
                </c:pt>
                <c:pt idx="112">
                  <c:v>2.5477426148000002</c:v>
                </c:pt>
                <c:pt idx="113">
                  <c:v>2.5590481903</c:v>
                </c:pt>
                <c:pt idx="114">
                  <c:v>2.5368666693000002</c:v>
                </c:pt>
                <c:pt idx="115">
                  <c:v>2.5300199851</c:v>
                </c:pt>
                <c:pt idx="116">
                  <c:v>2.6035511589999998</c:v>
                </c:pt>
                <c:pt idx="117">
                  <c:v>2.6286960536000001</c:v>
                </c:pt>
                <c:pt idx="118">
                  <c:v>2.6019976282999999</c:v>
                </c:pt>
                <c:pt idx="119">
                  <c:v>2.6038235046999998</c:v>
                </c:pt>
                <c:pt idx="120">
                  <c:v>2.5031425633</c:v>
                </c:pt>
                <c:pt idx="121">
                  <c:v>2.5011884260000001</c:v>
                </c:pt>
                <c:pt idx="122">
                  <c:v>2.4110856911999998</c:v>
                </c:pt>
                <c:pt idx="123">
                  <c:v>2.2399689445000002</c:v>
                </c:pt>
                <c:pt idx="124">
                  <c:v>1.8122844942</c:v>
                </c:pt>
                <c:pt idx="125">
                  <c:v>2.1441141303000002</c:v>
                </c:pt>
                <c:pt idx="126">
                  <c:v>2.2033090918</c:v>
                </c:pt>
                <c:pt idx="127">
                  <c:v>2.1489244997000001</c:v>
                </c:pt>
                <c:pt idx="128">
                  <c:v>2.1166461948999999</c:v>
                </c:pt>
                <c:pt idx="129">
                  <c:v>2.0516680748999998</c:v>
                </c:pt>
                <c:pt idx="130">
                  <c:v>2.1135691462000001</c:v>
                </c:pt>
                <c:pt idx="131">
                  <c:v>2.0833987365</c:v>
                </c:pt>
                <c:pt idx="132">
                  <c:v>2.0618268972</c:v>
                </c:pt>
                <c:pt idx="133">
                  <c:v>1.8544337373999999</c:v>
                </c:pt>
                <c:pt idx="134">
                  <c:v>2.0386752021999999</c:v>
                </c:pt>
                <c:pt idx="135">
                  <c:v>2.0661509074</c:v>
                </c:pt>
                <c:pt idx="136">
                  <c:v>2.0665068946999998</c:v>
                </c:pt>
                <c:pt idx="137">
                  <c:v>2.0498557072999999</c:v>
                </c:pt>
                <c:pt idx="138">
                  <c:v>2.0471507619999998</c:v>
                </c:pt>
                <c:pt idx="139">
                  <c:v>2.0441575274999999</c:v>
                </c:pt>
                <c:pt idx="140">
                  <c:v>2.0662778350000002</c:v>
                </c:pt>
                <c:pt idx="141">
                  <c:v>2.0971370991999998</c:v>
                </c:pt>
                <c:pt idx="142">
                  <c:v>2.1060169688000001</c:v>
                </c:pt>
                <c:pt idx="143">
                  <c:v>2.1196150386000001</c:v>
                </c:pt>
                <c:pt idx="144">
                  <c:v>2.0225909932000001</c:v>
                </c:pt>
                <c:pt idx="145">
                  <c:v>2.0389956466000001</c:v>
                </c:pt>
                <c:pt idx="146">
                  <c:v>2.1462445689999998</c:v>
                </c:pt>
                <c:pt idx="147">
                  <c:v>2.1376442702</c:v>
                </c:pt>
                <c:pt idx="148">
                  <c:v>2.1142410854999998</c:v>
                </c:pt>
                <c:pt idx="149">
                  <c:v>2.1113363965</c:v>
                </c:pt>
                <c:pt idx="150">
                  <c:v>2.1227272491</c:v>
                </c:pt>
                <c:pt idx="151">
                  <c:v>2.1229491720999998</c:v>
                </c:pt>
                <c:pt idx="152">
                  <c:v>2.1238507357</c:v>
                </c:pt>
                <c:pt idx="153">
                  <c:v>2.1174650058000002</c:v>
                </c:pt>
                <c:pt idx="154">
                  <c:v>2.1564367329</c:v>
                </c:pt>
                <c:pt idx="155">
                  <c:v>2.0603014322000002</c:v>
                </c:pt>
                <c:pt idx="156">
                  <c:v>2.1014435270999998</c:v>
                </c:pt>
                <c:pt idx="157">
                  <c:v>2.0930925312999999</c:v>
                </c:pt>
                <c:pt idx="158">
                  <c:v>2.1600977456999999</c:v>
                </c:pt>
                <c:pt idx="159">
                  <c:v>2.1754504989000001</c:v>
                </c:pt>
                <c:pt idx="160">
                  <c:v>2.2192152966999998</c:v>
                </c:pt>
                <c:pt idx="161">
                  <c:v>2.2149742247000002</c:v>
                </c:pt>
                <c:pt idx="162">
                  <c:v>2.1984602037999998</c:v>
                </c:pt>
                <c:pt idx="163">
                  <c:v>2.2239305828</c:v>
                </c:pt>
                <c:pt idx="164">
                  <c:v>2.2154749801000002</c:v>
                </c:pt>
                <c:pt idx="165">
                  <c:v>2.2695199192</c:v>
                </c:pt>
                <c:pt idx="166">
                  <c:v>2.2589417326999999</c:v>
                </c:pt>
                <c:pt idx="167">
                  <c:v>2.255503832</c:v>
                </c:pt>
                <c:pt idx="168">
                  <c:v>2.1038443196999999</c:v>
                </c:pt>
                <c:pt idx="169">
                  <c:v>2.210019408</c:v>
                </c:pt>
                <c:pt idx="170">
                  <c:v>2.205384097</c:v>
                </c:pt>
                <c:pt idx="171">
                  <c:v>2.1740111637999999</c:v>
                </c:pt>
                <c:pt idx="172">
                  <c:v>2.1875594495000001</c:v>
                </c:pt>
                <c:pt idx="173">
                  <c:v>2.1430404706999999</c:v>
                </c:pt>
                <c:pt idx="174">
                  <c:v>2.1172290190999998</c:v>
                </c:pt>
                <c:pt idx="175">
                  <c:v>2.1312656620000001</c:v>
                </c:pt>
                <c:pt idx="176">
                  <c:v>2.1392605410000001</c:v>
                </c:pt>
                <c:pt idx="177">
                  <c:v>2.1827310710000001</c:v>
                </c:pt>
                <c:pt idx="178">
                  <c:v>2.1979793478</c:v>
                </c:pt>
                <c:pt idx="179">
                  <c:v>2.1797007475000001</c:v>
                </c:pt>
                <c:pt idx="180">
                  <c:v>2.1033225717000001</c:v>
                </c:pt>
                <c:pt idx="181">
                  <c:v>2.0852471175999998</c:v>
                </c:pt>
                <c:pt idx="182">
                  <c:v>2.1399163206999998</c:v>
                </c:pt>
                <c:pt idx="183">
                  <c:v>2.1423454656000001</c:v>
                </c:pt>
                <c:pt idx="184">
                  <c:v>2.1461345275000001</c:v>
                </c:pt>
                <c:pt idx="185">
                  <c:v>2.1036095601000002</c:v>
                </c:pt>
                <c:pt idx="186">
                  <c:v>2.1237836521000002</c:v>
                </c:pt>
                <c:pt idx="187">
                  <c:v>2.1986821584</c:v>
                </c:pt>
                <c:pt idx="188">
                  <c:v>2.1349811405999999</c:v>
                </c:pt>
                <c:pt idx="189">
                  <c:v>2.0963056831000002</c:v>
                </c:pt>
                <c:pt idx="190">
                  <c:v>2.1668604332000001</c:v>
                </c:pt>
                <c:pt idx="191">
                  <c:v>2.1393376113000002</c:v>
                </c:pt>
                <c:pt idx="192">
                  <c:v>2.1092564236000002</c:v>
                </c:pt>
                <c:pt idx="193">
                  <c:v>2.0806868608000002</c:v>
                </c:pt>
                <c:pt idx="194">
                  <c:v>2.0520465941000001</c:v>
                </c:pt>
                <c:pt idx="195">
                  <c:v>2.0345309490000001</c:v>
                </c:pt>
                <c:pt idx="196">
                  <c:v>2.0190042854999999</c:v>
                </c:pt>
                <c:pt idx="197">
                  <c:v>2.0148724905000002</c:v>
                </c:pt>
                <c:pt idx="198">
                  <c:v>2.0091746364</c:v>
                </c:pt>
                <c:pt idx="199">
                  <c:v>2.1081932631</c:v>
                </c:pt>
                <c:pt idx="200">
                  <c:v>2.1019377128999999</c:v>
                </c:pt>
                <c:pt idx="201">
                  <c:v>2.0929442216999998</c:v>
                </c:pt>
                <c:pt idx="202">
                  <c:v>2.0735799725000001</c:v>
                </c:pt>
                <c:pt idx="203">
                  <c:v>2.0510412911999998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D-4B29-99AD-E30BA95FB218}"/>
            </c:ext>
          </c:extLst>
        </c:ser>
        <c:ser>
          <c:idx val="4"/>
          <c:order val="1"/>
          <c:tx>
            <c:strRef>
              <c:f>'45'!$F$28</c:f>
              <c:strCache>
                <c:ptCount val="1"/>
                <c:pt idx="0">
                  <c:v>Haynesville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'45'!$F$53:$F$256</c:f>
              <c:numCache>
                <c:formatCode>0.00</c:formatCode>
                <c:ptCount val="204"/>
                <c:pt idx="0">
                  <c:v>4.7138276452E-2</c:v>
                </c:pt>
                <c:pt idx="1">
                  <c:v>4.8133347856999999E-2</c:v>
                </c:pt>
                <c:pt idx="2">
                  <c:v>5.0005314193999999E-2</c:v>
                </c:pt>
                <c:pt idx="3">
                  <c:v>4.8162103333E-2</c:v>
                </c:pt>
                <c:pt idx="4">
                  <c:v>4.7378709355E-2</c:v>
                </c:pt>
                <c:pt idx="5">
                  <c:v>4.5872594667E-2</c:v>
                </c:pt>
                <c:pt idx="6">
                  <c:v>4.4675057418999999E-2</c:v>
                </c:pt>
                <c:pt idx="7">
                  <c:v>4.4678528065000001E-2</c:v>
                </c:pt>
                <c:pt idx="8">
                  <c:v>4.4138830333E-2</c:v>
                </c:pt>
                <c:pt idx="9">
                  <c:v>4.4438548065E-2</c:v>
                </c:pt>
                <c:pt idx="10">
                  <c:v>4.5781321666999997E-2</c:v>
                </c:pt>
                <c:pt idx="11">
                  <c:v>4.6110589355000002E-2</c:v>
                </c:pt>
                <c:pt idx="12">
                  <c:v>4.5191373871000001E-2</c:v>
                </c:pt>
                <c:pt idx="13">
                  <c:v>4.5190633929000003E-2</c:v>
                </c:pt>
                <c:pt idx="14">
                  <c:v>4.5903642257999998E-2</c:v>
                </c:pt>
                <c:pt idx="15">
                  <c:v>4.4158131332999999E-2</c:v>
                </c:pt>
                <c:pt idx="16">
                  <c:v>4.497038129E-2</c:v>
                </c:pt>
                <c:pt idx="17">
                  <c:v>4.3018492333000001E-2</c:v>
                </c:pt>
                <c:pt idx="18">
                  <c:v>4.1873410644999998E-2</c:v>
                </c:pt>
                <c:pt idx="19">
                  <c:v>4.1206503226000002E-2</c:v>
                </c:pt>
                <c:pt idx="20">
                  <c:v>4.0901082333000001E-2</c:v>
                </c:pt>
                <c:pt idx="21">
                  <c:v>4.1818059677000002E-2</c:v>
                </c:pt>
                <c:pt idx="22">
                  <c:v>4.3851724332999997E-2</c:v>
                </c:pt>
                <c:pt idx="23">
                  <c:v>4.8090553871000002E-2</c:v>
                </c:pt>
                <c:pt idx="24">
                  <c:v>4.5805553871E-2</c:v>
                </c:pt>
                <c:pt idx="25">
                  <c:v>4.5555125517E-2</c:v>
                </c:pt>
                <c:pt idx="26">
                  <c:v>4.4983388387000001E-2</c:v>
                </c:pt>
                <c:pt idx="27">
                  <c:v>4.4957714332999998E-2</c:v>
                </c:pt>
                <c:pt idx="28">
                  <c:v>4.4127610645000002E-2</c:v>
                </c:pt>
                <c:pt idx="29">
                  <c:v>4.3402083666999998E-2</c:v>
                </c:pt>
                <c:pt idx="30">
                  <c:v>4.3977882257999999E-2</c:v>
                </c:pt>
                <c:pt idx="31">
                  <c:v>4.3798137741999997E-2</c:v>
                </c:pt>
                <c:pt idx="32">
                  <c:v>4.4398621333000002E-2</c:v>
                </c:pt>
                <c:pt idx="33">
                  <c:v>4.5849306451999999E-2</c:v>
                </c:pt>
                <c:pt idx="34">
                  <c:v>4.6316106000000003E-2</c:v>
                </c:pt>
                <c:pt idx="35">
                  <c:v>4.5361719032000002E-2</c:v>
                </c:pt>
                <c:pt idx="36">
                  <c:v>4.8459761934999998E-2</c:v>
                </c:pt>
                <c:pt idx="37">
                  <c:v>4.9297761428999998E-2</c:v>
                </c:pt>
                <c:pt idx="38">
                  <c:v>4.8705653871000003E-2</c:v>
                </c:pt>
                <c:pt idx="39">
                  <c:v>4.8442219666999999E-2</c:v>
                </c:pt>
                <c:pt idx="40">
                  <c:v>4.6988670322999998E-2</c:v>
                </c:pt>
                <c:pt idx="41">
                  <c:v>4.6094957333000001E-2</c:v>
                </c:pt>
                <c:pt idx="42">
                  <c:v>4.5772573226E-2</c:v>
                </c:pt>
                <c:pt idx="43">
                  <c:v>4.5520804194000002E-2</c:v>
                </c:pt>
                <c:pt idx="44">
                  <c:v>4.4365110999999999E-2</c:v>
                </c:pt>
                <c:pt idx="45">
                  <c:v>4.6943315806000002E-2</c:v>
                </c:pt>
                <c:pt idx="46">
                  <c:v>4.6551536999999997E-2</c:v>
                </c:pt>
                <c:pt idx="47">
                  <c:v>4.6964912581000003E-2</c:v>
                </c:pt>
                <c:pt idx="48">
                  <c:v>4.6729335161000002E-2</c:v>
                </c:pt>
                <c:pt idx="49">
                  <c:v>4.7910972857000002E-2</c:v>
                </c:pt>
                <c:pt idx="50">
                  <c:v>4.8574365484000001E-2</c:v>
                </c:pt>
                <c:pt idx="51">
                  <c:v>4.8447080667E-2</c:v>
                </c:pt>
                <c:pt idx="52">
                  <c:v>4.7892096452000002E-2</c:v>
                </c:pt>
                <c:pt idx="53">
                  <c:v>4.8899367667000003E-2</c:v>
                </c:pt>
                <c:pt idx="54">
                  <c:v>4.8088860322999999E-2</c:v>
                </c:pt>
                <c:pt idx="55">
                  <c:v>4.8655426773999998E-2</c:v>
                </c:pt>
                <c:pt idx="56">
                  <c:v>4.8794596666999999E-2</c:v>
                </c:pt>
                <c:pt idx="57">
                  <c:v>4.9080472580999998E-2</c:v>
                </c:pt>
                <c:pt idx="58">
                  <c:v>4.9138519333000001E-2</c:v>
                </c:pt>
                <c:pt idx="59">
                  <c:v>4.9202532580999998E-2</c:v>
                </c:pt>
                <c:pt idx="60">
                  <c:v>4.9028880645000002E-2</c:v>
                </c:pt>
                <c:pt idx="61">
                  <c:v>4.8543150356999999E-2</c:v>
                </c:pt>
                <c:pt idx="62">
                  <c:v>4.8057049031999997E-2</c:v>
                </c:pt>
                <c:pt idx="63">
                  <c:v>4.7340865667E-2</c:v>
                </c:pt>
                <c:pt idx="64">
                  <c:v>4.5122811612999997E-2</c:v>
                </c:pt>
                <c:pt idx="65">
                  <c:v>4.5185030666999998E-2</c:v>
                </c:pt>
                <c:pt idx="66">
                  <c:v>4.4192310645000003E-2</c:v>
                </c:pt>
                <c:pt idx="67">
                  <c:v>4.3177465806000001E-2</c:v>
                </c:pt>
                <c:pt idx="68">
                  <c:v>4.3316586999999997E-2</c:v>
                </c:pt>
                <c:pt idx="69">
                  <c:v>4.2459269032000001E-2</c:v>
                </c:pt>
                <c:pt idx="70">
                  <c:v>4.3159591667000001E-2</c:v>
                </c:pt>
                <c:pt idx="71">
                  <c:v>4.3706286451999997E-2</c:v>
                </c:pt>
                <c:pt idx="72">
                  <c:v>4.3679280000000001E-2</c:v>
                </c:pt>
                <c:pt idx="73">
                  <c:v>4.2388628966E-2</c:v>
                </c:pt>
                <c:pt idx="74">
                  <c:v>3.9889458065000001E-2</c:v>
                </c:pt>
                <c:pt idx="75">
                  <c:v>3.9785921666999999E-2</c:v>
                </c:pt>
                <c:pt idx="76">
                  <c:v>3.8845100323000002E-2</c:v>
                </c:pt>
                <c:pt idx="77">
                  <c:v>3.7809955667000003E-2</c:v>
                </c:pt>
                <c:pt idx="78">
                  <c:v>3.7220439032000001E-2</c:v>
                </c:pt>
                <c:pt idx="79">
                  <c:v>3.7492284516E-2</c:v>
                </c:pt>
                <c:pt idx="80">
                  <c:v>3.7711155332999999E-2</c:v>
                </c:pt>
                <c:pt idx="81">
                  <c:v>3.8591204194000001E-2</c:v>
                </c:pt>
                <c:pt idx="82">
                  <c:v>3.883321E-2</c:v>
                </c:pt>
                <c:pt idx="83">
                  <c:v>3.8576811613000001E-2</c:v>
                </c:pt>
                <c:pt idx="84">
                  <c:v>3.9036481290000001E-2</c:v>
                </c:pt>
                <c:pt idx="85">
                  <c:v>3.9880277499999998E-2</c:v>
                </c:pt>
                <c:pt idx="86">
                  <c:v>3.8606360323000001E-2</c:v>
                </c:pt>
                <c:pt idx="87">
                  <c:v>3.8096316999999998E-2</c:v>
                </c:pt>
                <c:pt idx="88">
                  <c:v>3.6623135805999997E-2</c:v>
                </c:pt>
                <c:pt idx="89">
                  <c:v>3.7126330999999999E-2</c:v>
                </c:pt>
                <c:pt idx="90">
                  <c:v>3.6622946773999999E-2</c:v>
                </c:pt>
                <c:pt idx="91">
                  <c:v>3.6314569355E-2</c:v>
                </c:pt>
                <c:pt idx="92">
                  <c:v>3.7184647666999998E-2</c:v>
                </c:pt>
                <c:pt idx="93">
                  <c:v>3.7029030645000002E-2</c:v>
                </c:pt>
                <c:pt idx="94">
                  <c:v>3.7196439999999997E-2</c:v>
                </c:pt>
                <c:pt idx="95">
                  <c:v>3.760761E-2</c:v>
                </c:pt>
                <c:pt idx="96">
                  <c:v>3.6844551613000001E-2</c:v>
                </c:pt>
                <c:pt idx="97">
                  <c:v>3.7797091785999999E-2</c:v>
                </c:pt>
                <c:pt idx="98">
                  <c:v>3.6990864839E-2</c:v>
                </c:pt>
                <c:pt idx="99">
                  <c:v>3.6842149667000001E-2</c:v>
                </c:pt>
                <c:pt idx="100">
                  <c:v>3.7257313871000002E-2</c:v>
                </c:pt>
                <c:pt idx="101">
                  <c:v>3.6103638333000003E-2</c:v>
                </c:pt>
                <c:pt idx="102">
                  <c:v>3.5731900645000002E-2</c:v>
                </c:pt>
                <c:pt idx="103">
                  <c:v>3.6326714516000003E-2</c:v>
                </c:pt>
                <c:pt idx="104">
                  <c:v>3.5704123333E-2</c:v>
                </c:pt>
                <c:pt idx="105">
                  <c:v>3.7181345806E-2</c:v>
                </c:pt>
                <c:pt idx="106">
                  <c:v>3.8866264999999997E-2</c:v>
                </c:pt>
                <c:pt idx="107">
                  <c:v>3.9499611613000002E-2</c:v>
                </c:pt>
                <c:pt idx="108">
                  <c:v>3.8572248386999998E-2</c:v>
                </c:pt>
                <c:pt idx="109">
                  <c:v>3.8432933214000001E-2</c:v>
                </c:pt>
                <c:pt idx="110">
                  <c:v>3.7635352258E-2</c:v>
                </c:pt>
                <c:pt idx="111">
                  <c:v>3.6450739000000003E-2</c:v>
                </c:pt>
                <c:pt idx="112">
                  <c:v>3.4109760000000003E-2</c:v>
                </c:pt>
                <c:pt idx="113">
                  <c:v>3.5462845333000002E-2</c:v>
                </c:pt>
                <c:pt idx="114">
                  <c:v>3.6335623547999997E-2</c:v>
                </c:pt>
                <c:pt idx="115">
                  <c:v>3.5514998064999997E-2</c:v>
                </c:pt>
                <c:pt idx="116">
                  <c:v>3.5881210667000001E-2</c:v>
                </c:pt>
                <c:pt idx="117">
                  <c:v>3.5804744515999999E-2</c:v>
                </c:pt>
                <c:pt idx="118">
                  <c:v>3.6579390000000003E-2</c:v>
                </c:pt>
                <c:pt idx="119">
                  <c:v>3.7627639031999997E-2</c:v>
                </c:pt>
                <c:pt idx="120">
                  <c:v>3.7944103547999999E-2</c:v>
                </c:pt>
                <c:pt idx="121">
                  <c:v>3.7203325172E-2</c:v>
                </c:pt>
                <c:pt idx="122">
                  <c:v>3.6660949031999998E-2</c:v>
                </c:pt>
                <c:pt idx="123">
                  <c:v>3.2825046332999999E-2</c:v>
                </c:pt>
                <c:pt idx="124">
                  <c:v>2.6910861290000001E-2</c:v>
                </c:pt>
                <c:pt idx="125">
                  <c:v>3.0835794E-2</c:v>
                </c:pt>
                <c:pt idx="126">
                  <c:v>3.0134644193999999E-2</c:v>
                </c:pt>
                <c:pt idx="127">
                  <c:v>2.9527985805999999E-2</c:v>
                </c:pt>
                <c:pt idx="128">
                  <c:v>2.9977413333E-2</c:v>
                </c:pt>
                <c:pt idx="129">
                  <c:v>3.0046722258000001E-2</c:v>
                </c:pt>
                <c:pt idx="130">
                  <c:v>3.0516451332999999E-2</c:v>
                </c:pt>
                <c:pt idx="131">
                  <c:v>3.1338877419000002E-2</c:v>
                </c:pt>
                <c:pt idx="132">
                  <c:v>3.0547259032E-2</c:v>
                </c:pt>
                <c:pt idx="133">
                  <c:v>2.5705546071E-2</c:v>
                </c:pt>
                <c:pt idx="134">
                  <c:v>3.0473619032E-2</c:v>
                </c:pt>
                <c:pt idx="135">
                  <c:v>3.0114378333E-2</c:v>
                </c:pt>
                <c:pt idx="136">
                  <c:v>2.8874769676999999E-2</c:v>
                </c:pt>
                <c:pt idx="137">
                  <c:v>2.8979981666999999E-2</c:v>
                </c:pt>
                <c:pt idx="138">
                  <c:v>2.8742710968000001E-2</c:v>
                </c:pt>
                <c:pt idx="139">
                  <c:v>2.8445430000000001E-2</c:v>
                </c:pt>
                <c:pt idx="140">
                  <c:v>2.9961814667E-2</c:v>
                </c:pt>
                <c:pt idx="141">
                  <c:v>3.1347580967999999E-2</c:v>
                </c:pt>
                <c:pt idx="142">
                  <c:v>3.2623930332999998E-2</c:v>
                </c:pt>
                <c:pt idx="143">
                  <c:v>3.2842640323000001E-2</c:v>
                </c:pt>
                <c:pt idx="144">
                  <c:v>3.1370158386999997E-2</c:v>
                </c:pt>
                <c:pt idx="145">
                  <c:v>3.2776688929E-2</c:v>
                </c:pt>
                <c:pt idx="146">
                  <c:v>3.4247318064999997E-2</c:v>
                </c:pt>
                <c:pt idx="147">
                  <c:v>3.3629516999999998E-2</c:v>
                </c:pt>
                <c:pt idx="148">
                  <c:v>3.2340105484000001E-2</c:v>
                </c:pt>
                <c:pt idx="149">
                  <c:v>3.1590954333E-2</c:v>
                </c:pt>
                <c:pt idx="150">
                  <c:v>3.1210753548E-2</c:v>
                </c:pt>
                <c:pt idx="151">
                  <c:v>3.2325826452000002E-2</c:v>
                </c:pt>
                <c:pt idx="152">
                  <c:v>3.3214688333000002E-2</c:v>
                </c:pt>
                <c:pt idx="153">
                  <c:v>3.2613297742000003E-2</c:v>
                </c:pt>
                <c:pt idx="154">
                  <c:v>3.1791150667000001E-2</c:v>
                </c:pt>
                <c:pt idx="155">
                  <c:v>3.0794031935000001E-2</c:v>
                </c:pt>
                <c:pt idx="156">
                  <c:v>3.2792551613000001E-2</c:v>
                </c:pt>
                <c:pt idx="157">
                  <c:v>3.2107151070999998E-2</c:v>
                </c:pt>
                <c:pt idx="158">
                  <c:v>3.2245548710000002E-2</c:v>
                </c:pt>
                <c:pt idx="159">
                  <c:v>3.1291952999999997E-2</c:v>
                </c:pt>
                <c:pt idx="160">
                  <c:v>3.1619697418999997E-2</c:v>
                </c:pt>
                <c:pt idx="161">
                  <c:v>2.8175501666999999E-2</c:v>
                </c:pt>
                <c:pt idx="162">
                  <c:v>2.9311630000000002E-2</c:v>
                </c:pt>
                <c:pt idx="163">
                  <c:v>2.9308290644999999E-2</c:v>
                </c:pt>
                <c:pt idx="164">
                  <c:v>2.9001731999999999E-2</c:v>
                </c:pt>
                <c:pt idx="165">
                  <c:v>3.0572369677E-2</c:v>
                </c:pt>
                <c:pt idx="166">
                  <c:v>2.9997016000000001E-2</c:v>
                </c:pt>
                <c:pt idx="167">
                  <c:v>3.1016897097E-2</c:v>
                </c:pt>
                <c:pt idx="168">
                  <c:v>2.7868358387000001E-2</c:v>
                </c:pt>
                <c:pt idx="169">
                  <c:v>2.9023195862000001E-2</c:v>
                </c:pt>
                <c:pt idx="170">
                  <c:v>2.9424092581E-2</c:v>
                </c:pt>
                <c:pt idx="171">
                  <c:v>2.8336677000000001E-2</c:v>
                </c:pt>
                <c:pt idx="172">
                  <c:v>2.7493720645000001E-2</c:v>
                </c:pt>
                <c:pt idx="173">
                  <c:v>2.6862992666999999E-2</c:v>
                </c:pt>
                <c:pt idx="174">
                  <c:v>2.7881500322999998E-2</c:v>
                </c:pt>
                <c:pt idx="175">
                  <c:v>2.8054136128999999E-2</c:v>
                </c:pt>
                <c:pt idx="176">
                  <c:v>2.8257783000000002E-2</c:v>
                </c:pt>
                <c:pt idx="177">
                  <c:v>2.8947753226E-2</c:v>
                </c:pt>
                <c:pt idx="178">
                  <c:v>2.9316755667E-2</c:v>
                </c:pt>
                <c:pt idx="179">
                  <c:v>3.0317809676999999E-2</c:v>
                </c:pt>
                <c:pt idx="180">
                  <c:v>2.9864004839000001E-2</c:v>
                </c:pt>
                <c:pt idx="181">
                  <c:v>2.8970356429000001E-2</c:v>
                </c:pt>
                <c:pt idx="182">
                  <c:v>2.9310845161E-2</c:v>
                </c:pt>
                <c:pt idx="183">
                  <c:v>2.9535470667000002E-2</c:v>
                </c:pt>
                <c:pt idx="184">
                  <c:v>3.0250924516000002E-2</c:v>
                </c:pt>
                <c:pt idx="185">
                  <c:v>3.0045313333E-2</c:v>
                </c:pt>
                <c:pt idx="186">
                  <c:v>2.9416620322999999E-2</c:v>
                </c:pt>
                <c:pt idx="187">
                  <c:v>3.0006431935000001E-2</c:v>
                </c:pt>
                <c:pt idx="188">
                  <c:v>2.9741307033E-2</c:v>
                </c:pt>
                <c:pt idx="189">
                  <c:v>2.9257174920999999E-2</c:v>
                </c:pt>
                <c:pt idx="190">
                  <c:v>2.8832513202000001E-2</c:v>
                </c:pt>
                <c:pt idx="191">
                  <c:v>2.8472524887E-2</c:v>
                </c:pt>
                <c:pt idx="192">
                  <c:v>2.8137374706000001E-2</c:v>
                </c:pt>
                <c:pt idx="193">
                  <c:v>2.7861333693999998E-2</c:v>
                </c:pt>
                <c:pt idx="194">
                  <c:v>2.7575578997E-2</c:v>
                </c:pt>
                <c:pt idx="195">
                  <c:v>2.7269060702000001E-2</c:v>
                </c:pt>
                <c:pt idx="196">
                  <c:v>2.6955268579000002E-2</c:v>
                </c:pt>
                <c:pt idx="197">
                  <c:v>2.6642759363999999E-2</c:v>
                </c:pt>
                <c:pt idx="198">
                  <c:v>2.6341910154999999E-2</c:v>
                </c:pt>
                <c:pt idx="199">
                  <c:v>2.6045436831999998E-2</c:v>
                </c:pt>
                <c:pt idx="200">
                  <c:v>2.5715468102999999E-2</c:v>
                </c:pt>
                <c:pt idx="201">
                  <c:v>2.5459436246E-2</c:v>
                </c:pt>
                <c:pt idx="202">
                  <c:v>2.5247706520999998E-2</c:v>
                </c:pt>
                <c:pt idx="203">
                  <c:v>2.5049612267000001E-2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D-4B29-99AD-E30BA95FB218}"/>
            </c:ext>
          </c:extLst>
        </c:ser>
        <c:ser>
          <c:idx val="2"/>
          <c:order val="2"/>
          <c:tx>
            <c:strRef>
              <c:f>'45'!$E$28</c:f>
              <c:strCache>
                <c:ptCount val="1"/>
                <c:pt idx="0">
                  <c:v>Appalachia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'45'!$E$53:$E$256</c:f>
              <c:numCache>
                <c:formatCode>0.00</c:formatCode>
                <c:ptCount val="204"/>
                <c:pt idx="0">
                  <c:v>4.0112130968000002E-2</c:v>
                </c:pt>
                <c:pt idx="1">
                  <c:v>3.9639344999999999E-2</c:v>
                </c:pt>
                <c:pt idx="2">
                  <c:v>4.1618602258000001E-2</c:v>
                </c:pt>
                <c:pt idx="3">
                  <c:v>4.1248251E-2</c:v>
                </c:pt>
                <c:pt idx="4">
                  <c:v>4.1156785484000001E-2</c:v>
                </c:pt>
                <c:pt idx="5">
                  <c:v>4.2147279000000003E-2</c:v>
                </c:pt>
                <c:pt idx="6">
                  <c:v>4.2728607097E-2</c:v>
                </c:pt>
                <c:pt idx="7">
                  <c:v>4.2976223225999997E-2</c:v>
                </c:pt>
                <c:pt idx="8">
                  <c:v>4.3892785332999999E-2</c:v>
                </c:pt>
                <c:pt idx="9">
                  <c:v>4.3533574515999998E-2</c:v>
                </c:pt>
                <c:pt idx="10">
                  <c:v>4.4439242667000001E-2</c:v>
                </c:pt>
                <c:pt idx="11">
                  <c:v>4.3522793870999998E-2</c:v>
                </c:pt>
                <c:pt idx="12">
                  <c:v>4.392646871E-2</c:v>
                </c:pt>
                <c:pt idx="13">
                  <c:v>4.4803191429000001E-2</c:v>
                </c:pt>
                <c:pt idx="14">
                  <c:v>4.5403999355000002E-2</c:v>
                </c:pt>
                <c:pt idx="15">
                  <c:v>4.5593605332999998E-2</c:v>
                </c:pt>
                <c:pt idx="16">
                  <c:v>4.6887274839000001E-2</c:v>
                </c:pt>
                <c:pt idx="17">
                  <c:v>4.6815597666999997E-2</c:v>
                </c:pt>
                <c:pt idx="18">
                  <c:v>4.6802768387000003E-2</c:v>
                </c:pt>
                <c:pt idx="19">
                  <c:v>4.9604448386999997E-2</c:v>
                </c:pt>
                <c:pt idx="20">
                  <c:v>4.7496580332999999E-2</c:v>
                </c:pt>
                <c:pt idx="21">
                  <c:v>4.7486136129000003E-2</c:v>
                </c:pt>
                <c:pt idx="22">
                  <c:v>4.8925994666999997E-2</c:v>
                </c:pt>
                <c:pt idx="23">
                  <c:v>4.8695764193999999E-2</c:v>
                </c:pt>
                <c:pt idx="24">
                  <c:v>5.107636871E-2</c:v>
                </c:pt>
                <c:pt idx="25">
                  <c:v>5.201016931E-2</c:v>
                </c:pt>
                <c:pt idx="26">
                  <c:v>5.2901968709999997E-2</c:v>
                </c:pt>
                <c:pt idx="27">
                  <c:v>5.2371024000000002E-2</c:v>
                </c:pt>
                <c:pt idx="28">
                  <c:v>5.1227389999999998E-2</c:v>
                </c:pt>
                <c:pt idx="29">
                  <c:v>5.2199957999999998E-2</c:v>
                </c:pt>
                <c:pt idx="30">
                  <c:v>5.4000075484000001E-2</c:v>
                </c:pt>
                <c:pt idx="31">
                  <c:v>5.6132503548E-2</c:v>
                </c:pt>
                <c:pt idx="32">
                  <c:v>5.7074788000000001E-2</c:v>
                </c:pt>
                <c:pt idx="33">
                  <c:v>5.7927714839E-2</c:v>
                </c:pt>
                <c:pt idx="34">
                  <c:v>5.9586124999999997E-2</c:v>
                </c:pt>
                <c:pt idx="35">
                  <c:v>5.9206784515999998E-2</c:v>
                </c:pt>
                <c:pt idx="36">
                  <c:v>6.4501926774000004E-2</c:v>
                </c:pt>
                <c:pt idx="37">
                  <c:v>6.6411429285999996E-2</c:v>
                </c:pt>
                <c:pt idx="38">
                  <c:v>6.8488001290000003E-2</c:v>
                </c:pt>
                <c:pt idx="39">
                  <c:v>7.0519281333000006E-2</c:v>
                </c:pt>
                <c:pt idx="40">
                  <c:v>7.4329023871000002E-2</c:v>
                </c:pt>
                <c:pt idx="41">
                  <c:v>7.7811397667000001E-2</c:v>
                </c:pt>
                <c:pt idx="42">
                  <c:v>9.0644708709999994E-2</c:v>
                </c:pt>
                <c:pt idx="43">
                  <c:v>9.2387512258000001E-2</c:v>
                </c:pt>
                <c:pt idx="44">
                  <c:v>8.9607911999999998E-2</c:v>
                </c:pt>
                <c:pt idx="45">
                  <c:v>8.8941957742000005E-2</c:v>
                </c:pt>
                <c:pt idx="46">
                  <c:v>9.2289236332999999E-2</c:v>
                </c:pt>
                <c:pt idx="47">
                  <c:v>9.1559858386999995E-2</c:v>
                </c:pt>
                <c:pt idx="48">
                  <c:v>9.2159432257999996E-2</c:v>
                </c:pt>
                <c:pt idx="49">
                  <c:v>9.5108692142999995E-2</c:v>
                </c:pt>
                <c:pt idx="50">
                  <c:v>9.5537458064999997E-2</c:v>
                </c:pt>
                <c:pt idx="51">
                  <c:v>9.7169564E-2</c:v>
                </c:pt>
                <c:pt idx="52">
                  <c:v>9.9414362903E-2</c:v>
                </c:pt>
                <c:pt idx="53">
                  <c:v>9.9605015000000005E-2</c:v>
                </c:pt>
                <c:pt idx="54">
                  <c:v>0.10305707839</c:v>
                </c:pt>
                <c:pt idx="55">
                  <c:v>0.10699483645000001</c:v>
                </c:pt>
                <c:pt idx="56">
                  <c:v>0.11008216766999999</c:v>
                </c:pt>
                <c:pt idx="57">
                  <c:v>0.11517254774000001</c:v>
                </c:pt>
                <c:pt idx="58">
                  <c:v>0.11746237299999999</c:v>
                </c:pt>
                <c:pt idx="59">
                  <c:v>0.11805581323</c:v>
                </c:pt>
                <c:pt idx="60">
                  <c:v>0.12832370194000001</c:v>
                </c:pt>
                <c:pt idx="61">
                  <c:v>0.13338941606999999</c:v>
                </c:pt>
                <c:pt idx="62">
                  <c:v>0.13440417064999999</c:v>
                </c:pt>
                <c:pt idx="63">
                  <c:v>0.14456915067000001</c:v>
                </c:pt>
                <c:pt idx="64">
                  <c:v>0.14574173452</c:v>
                </c:pt>
                <c:pt idx="65">
                  <c:v>0.14519297867</c:v>
                </c:pt>
                <c:pt idx="66">
                  <c:v>0.14118145226000001</c:v>
                </c:pt>
                <c:pt idx="67">
                  <c:v>0.13840055097000001</c:v>
                </c:pt>
                <c:pt idx="68">
                  <c:v>0.13907609200000001</c:v>
                </c:pt>
                <c:pt idx="69">
                  <c:v>0.14086188516000001</c:v>
                </c:pt>
                <c:pt idx="70">
                  <c:v>0.13991640866999999</c:v>
                </c:pt>
                <c:pt idx="71">
                  <c:v>0.1436698971</c:v>
                </c:pt>
                <c:pt idx="72">
                  <c:v>0.13078819967999999</c:v>
                </c:pt>
                <c:pt idx="73">
                  <c:v>0.12880839552000001</c:v>
                </c:pt>
                <c:pt idx="74">
                  <c:v>0.12692915581</c:v>
                </c:pt>
                <c:pt idx="75">
                  <c:v>0.12082470233000001</c:v>
                </c:pt>
                <c:pt idx="76">
                  <c:v>0.12123889903</c:v>
                </c:pt>
                <c:pt idx="77">
                  <c:v>0.11896237567</c:v>
                </c:pt>
                <c:pt idx="78">
                  <c:v>0.11203779677</c:v>
                </c:pt>
                <c:pt idx="79">
                  <c:v>0.11258298258</c:v>
                </c:pt>
                <c:pt idx="80">
                  <c:v>0.10996886833</c:v>
                </c:pt>
                <c:pt idx="81">
                  <c:v>0.10614886355</c:v>
                </c:pt>
                <c:pt idx="82">
                  <c:v>0.10780244867</c:v>
                </c:pt>
                <c:pt idx="83">
                  <c:v>0.10669061097</c:v>
                </c:pt>
                <c:pt idx="84">
                  <c:v>0.1094491329</c:v>
                </c:pt>
                <c:pt idx="85">
                  <c:v>0.10927687357</c:v>
                </c:pt>
                <c:pt idx="86">
                  <c:v>0.10788125065</c:v>
                </c:pt>
                <c:pt idx="87">
                  <c:v>0.10667784067</c:v>
                </c:pt>
                <c:pt idx="88">
                  <c:v>0.10742065452000001</c:v>
                </c:pt>
                <c:pt idx="89">
                  <c:v>0.107742</c:v>
                </c:pt>
                <c:pt idx="90">
                  <c:v>0.11179533065</c:v>
                </c:pt>
                <c:pt idx="91">
                  <c:v>0.11278733581</c:v>
                </c:pt>
                <c:pt idx="92">
                  <c:v>0.111766421</c:v>
                </c:pt>
                <c:pt idx="93">
                  <c:v>0.11725931903</c:v>
                </c:pt>
                <c:pt idx="94">
                  <c:v>0.11812043367</c:v>
                </c:pt>
                <c:pt idx="95">
                  <c:v>0.11611872161</c:v>
                </c:pt>
                <c:pt idx="96">
                  <c:v>0.11283560258</c:v>
                </c:pt>
                <c:pt idx="97">
                  <c:v>0.11384103893</c:v>
                </c:pt>
                <c:pt idx="98">
                  <c:v>0.11490509516</c:v>
                </c:pt>
                <c:pt idx="99">
                  <c:v>0.11967845633</c:v>
                </c:pt>
                <c:pt idx="100">
                  <c:v>0.11942826742</c:v>
                </c:pt>
                <c:pt idx="101">
                  <c:v>0.11986110799999999</c:v>
                </c:pt>
                <c:pt idx="102">
                  <c:v>0.13285737483999999</c:v>
                </c:pt>
                <c:pt idx="103">
                  <c:v>0.13974948580999999</c:v>
                </c:pt>
                <c:pt idx="104">
                  <c:v>0.14217923632999999</c:v>
                </c:pt>
                <c:pt idx="105">
                  <c:v>0.14744250710000001</c:v>
                </c:pt>
                <c:pt idx="106">
                  <c:v>0.141006415</c:v>
                </c:pt>
                <c:pt idx="107">
                  <c:v>0.13992300838999999</c:v>
                </c:pt>
                <c:pt idx="108">
                  <c:v>0.13617908515999999</c:v>
                </c:pt>
                <c:pt idx="109">
                  <c:v>0.13114673606999999</c:v>
                </c:pt>
                <c:pt idx="110">
                  <c:v>0.12589776516000001</c:v>
                </c:pt>
                <c:pt idx="111">
                  <c:v>0.14059457633</c:v>
                </c:pt>
                <c:pt idx="112">
                  <c:v>0.14097333515999999</c:v>
                </c:pt>
                <c:pt idx="113">
                  <c:v>0.143933222</c:v>
                </c:pt>
                <c:pt idx="114">
                  <c:v>0.16279024871</c:v>
                </c:pt>
                <c:pt idx="115">
                  <c:v>0.16657280031999999</c:v>
                </c:pt>
                <c:pt idx="116">
                  <c:v>0.16963376032999999</c:v>
                </c:pt>
                <c:pt idx="117">
                  <c:v>0.16951379322999999</c:v>
                </c:pt>
                <c:pt idx="118">
                  <c:v>0.16683806033000001</c:v>
                </c:pt>
                <c:pt idx="119">
                  <c:v>0.16317274226</c:v>
                </c:pt>
                <c:pt idx="120">
                  <c:v>0.15600913064999999</c:v>
                </c:pt>
                <c:pt idx="121">
                  <c:v>0.15430879930999999</c:v>
                </c:pt>
                <c:pt idx="122">
                  <c:v>0.14655378160999999</c:v>
                </c:pt>
                <c:pt idx="123">
                  <c:v>0.13088396432999999</c:v>
                </c:pt>
                <c:pt idx="124">
                  <c:v>0.12830021516000001</c:v>
                </c:pt>
                <c:pt idx="125">
                  <c:v>0.13280028399999999</c:v>
                </c:pt>
                <c:pt idx="126">
                  <c:v>0.13774653194</c:v>
                </c:pt>
                <c:pt idx="127">
                  <c:v>0.14732947226000001</c:v>
                </c:pt>
                <c:pt idx="128">
                  <c:v>0.15365178099999999</c:v>
                </c:pt>
                <c:pt idx="129">
                  <c:v>0.13774034645</c:v>
                </c:pt>
                <c:pt idx="130">
                  <c:v>0.13413942067000001</c:v>
                </c:pt>
                <c:pt idx="131">
                  <c:v>0.13588848418999999</c:v>
                </c:pt>
                <c:pt idx="132">
                  <c:v>0.13641941484</c:v>
                </c:pt>
                <c:pt idx="133">
                  <c:v>0.13427281143</c:v>
                </c:pt>
                <c:pt idx="134">
                  <c:v>0.13509781323</c:v>
                </c:pt>
                <c:pt idx="135">
                  <c:v>0.139618678</c:v>
                </c:pt>
                <c:pt idx="136">
                  <c:v>0.13235567418999999</c:v>
                </c:pt>
                <c:pt idx="137">
                  <c:v>0.12922353267</c:v>
                </c:pt>
                <c:pt idx="138">
                  <c:v>0.12184244258</c:v>
                </c:pt>
                <c:pt idx="139">
                  <c:v>0.12605031032</c:v>
                </c:pt>
                <c:pt idx="140">
                  <c:v>0.12832046133</c:v>
                </c:pt>
                <c:pt idx="141">
                  <c:v>0.11567827806</c:v>
                </c:pt>
                <c:pt idx="142">
                  <c:v>0.11828670567000001</c:v>
                </c:pt>
                <c:pt idx="143">
                  <c:v>0.11223271935</c:v>
                </c:pt>
                <c:pt idx="144">
                  <c:v>0.11737723806</c:v>
                </c:pt>
                <c:pt idx="145">
                  <c:v>0.11869111642999999</c:v>
                </c:pt>
                <c:pt idx="146">
                  <c:v>0.12231741097</c:v>
                </c:pt>
                <c:pt idx="147">
                  <c:v>0.129889333</c:v>
                </c:pt>
                <c:pt idx="148">
                  <c:v>0.12780056451999999</c:v>
                </c:pt>
                <c:pt idx="149">
                  <c:v>0.12504895166999999</c:v>
                </c:pt>
                <c:pt idx="150">
                  <c:v>0.12800589935000001</c:v>
                </c:pt>
                <c:pt idx="151">
                  <c:v>0.12566153645</c:v>
                </c:pt>
                <c:pt idx="152">
                  <c:v>0.125464613</c:v>
                </c:pt>
                <c:pt idx="153">
                  <c:v>0.13345753323000001</c:v>
                </c:pt>
                <c:pt idx="154">
                  <c:v>0.13589082799999999</c:v>
                </c:pt>
                <c:pt idx="155">
                  <c:v>0.13394782160999999</c:v>
                </c:pt>
                <c:pt idx="156">
                  <c:v>0.15104348580999999</c:v>
                </c:pt>
                <c:pt idx="157">
                  <c:v>0.15650348821000001</c:v>
                </c:pt>
                <c:pt idx="158">
                  <c:v>0.15342438742</c:v>
                </c:pt>
                <c:pt idx="159">
                  <c:v>0.15489303099999999</c:v>
                </c:pt>
                <c:pt idx="160">
                  <c:v>0.15547679386999999</c:v>
                </c:pt>
                <c:pt idx="161">
                  <c:v>0.15743624333</c:v>
                </c:pt>
                <c:pt idx="162">
                  <c:v>0.14831207677</c:v>
                </c:pt>
                <c:pt idx="163">
                  <c:v>0.14955291097000001</c:v>
                </c:pt>
                <c:pt idx="164">
                  <c:v>0.14626427633</c:v>
                </c:pt>
                <c:pt idx="165">
                  <c:v>0.16718352871</c:v>
                </c:pt>
                <c:pt idx="166">
                  <c:v>0.16442427467000001</c:v>
                </c:pt>
                <c:pt idx="167">
                  <c:v>0.15736210258</c:v>
                </c:pt>
                <c:pt idx="168">
                  <c:v>0.15004553452</c:v>
                </c:pt>
                <c:pt idx="169">
                  <c:v>0.14496238723999999</c:v>
                </c:pt>
                <c:pt idx="170">
                  <c:v>0.14322157226000001</c:v>
                </c:pt>
                <c:pt idx="171">
                  <c:v>0.15611639966999999</c:v>
                </c:pt>
                <c:pt idx="172">
                  <c:v>0.15446582258</c:v>
                </c:pt>
                <c:pt idx="173">
                  <c:v>0.15301513799999999</c:v>
                </c:pt>
                <c:pt idx="174">
                  <c:v>0.15556959547999999</c:v>
                </c:pt>
                <c:pt idx="175">
                  <c:v>0.16085781323000001</c:v>
                </c:pt>
                <c:pt idx="176">
                  <c:v>0.15705018167000001</c:v>
                </c:pt>
                <c:pt idx="177">
                  <c:v>0.17328758999999999</c:v>
                </c:pt>
                <c:pt idx="178">
                  <c:v>0.16848263066999999</c:v>
                </c:pt>
                <c:pt idx="179">
                  <c:v>0.16697825257999999</c:v>
                </c:pt>
                <c:pt idx="180">
                  <c:v>0.17516811516</c:v>
                </c:pt>
                <c:pt idx="181">
                  <c:v>0.18415905929000001</c:v>
                </c:pt>
                <c:pt idx="182">
                  <c:v>0.18702425968</c:v>
                </c:pt>
                <c:pt idx="183">
                  <c:v>0.19253315733000001</c:v>
                </c:pt>
                <c:pt idx="184">
                  <c:v>0.20042755968000001</c:v>
                </c:pt>
                <c:pt idx="185">
                  <c:v>0.19317301367</c:v>
                </c:pt>
                <c:pt idx="186">
                  <c:v>0.20811200387000001</c:v>
                </c:pt>
                <c:pt idx="187">
                  <c:v>0.21013534774000001</c:v>
                </c:pt>
                <c:pt idx="188">
                  <c:v>0.19511951562999999</c:v>
                </c:pt>
                <c:pt idx="189">
                  <c:v>0.1985233448</c:v>
                </c:pt>
                <c:pt idx="190">
                  <c:v>0.19292614271</c:v>
                </c:pt>
                <c:pt idx="191">
                  <c:v>0.18869215874</c:v>
                </c:pt>
                <c:pt idx="192">
                  <c:v>0.18662066235999999</c:v>
                </c:pt>
                <c:pt idx="193">
                  <c:v>0.185007747</c:v>
                </c:pt>
                <c:pt idx="194">
                  <c:v>0.18393175274000001</c:v>
                </c:pt>
                <c:pt idx="195">
                  <c:v>0.18350802636999999</c:v>
                </c:pt>
                <c:pt idx="196">
                  <c:v>0.18299954743999999</c:v>
                </c:pt>
                <c:pt idx="197">
                  <c:v>0.18221997249999999</c:v>
                </c:pt>
                <c:pt idx="198">
                  <c:v>0.18123558998</c:v>
                </c:pt>
                <c:pt idx="199">
                  <c:v>0.18042947741000001</c:v>
                </c:pt>
                <c:pt idx="200">
                  <c:v>0.17978397235999999</c:v>
                </c:pt>
                <c:pt idx="201">
                  <c:v>0.17995722067</c:v>
                </c:pt>
                <c:pt idx="202">
                  <c:v>0.18045509843999999</c:v>
                </c:pt>
                <c:pt idx="203">
                  <c:v>0.18116755797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D-4B29-99AD-E30BA95FB218}"/>
            </c:ext>
          </c:extLst>
        </c:ser>
        <c:ser>
          <c:idx val="3"/>
          <c:order val="3"/>
          <c:tx>
            <c:strRef>
              <c:f>'45'!$D$28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7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'45'!$D$53:$D$256</c:f>
              <c:numCache>
                <c:formatCode>0.00</c:formatCode>
                <c:ptCount val="204"/>
                <c:pt idx="0">
                  <c:v>0.24883138870999999</c:v>
                </c:pt>
                <c:pt idx="1">
                  <c:v>0.27115697536</c:v>
                </c:pt>
                <c:pt idx="2">
                  <c:v>0.28621839934999999</c:v>
                </c:pt>
                <c:pt idx="3">
                  <c:v>0.29345251133</c:v>
                </c:pt>
                <c:pt idx="4">
                  <c:v>0.30865417613000001</c:v>
                </c:pt>
                <c:pt idx="5">
                  <c:v>0.32381945899999998</c:v>
                </c:pt>
                <c:pt idx="6">
                  <c:v>0.33269281000000001</c:v>
                </c:pt>
                <c:pt idx="7">
                  <c:v>0.34171360258</c:v>
                </c:pt>
                <c:pt idx="8">
                  <c:v>0.356931</c:v>
                </c:pt>
                <c:pt idx="9">
                  <c:v>0.35655936355000001</c:v>
                </c:pt>
                <c:pt idx="10">
                  <c:v>0.37020514199999999</c:v>
                </c:pt>
                <c:pt idx="11">
                  <c:v>0.35683778257999998</c:v>
                </c:pt>
                <c:pt idx="12">
                  <c:v>0.35363902387000001</c:v>
                </c:pt>
                <c:pt idx="13">
                  <c:v>0.36052860070999998</c:v>
                </c:pt>
                <c:pt idx="14">
                  <c:v>0.37237785677000002</c:v>
                </c:pt>
                <c:pt idx="15">
                  <c:v>0.36329744867000002</c:v>
                </c:pt>
                <c:pt idx="16">
                  <c:v>0.37573226097000001</c:v>
                </c:pt>
                <c:pt idx="17">
                  <c:v>0.39824238467</c:v>
                </c:pt>
                <c:pt idx="18">
                  <c:v>0.43898885645000002</c:v>
                </c:pt>
                <c:pt idx="19">
                  <c:v>0.45836595612999997</c:v>
                </c:pt>
                <c:pt idx="20">
                  <c:v>0.47679623100000001</c:v>
                </c:pt>
                <c:pt idx="21">
                  <c:v>0.50455455258000004</c:v>
                </c:pt>
                <c:pt idx="22">
                  <c:v>0.52517444033000005</c:v>
                </c:pt>
                <c:pt idx="23">
                  <c:v>0.54939452934999999</c:v>
                </c:pt>
                <c:pt idx="24">
                  <c:v>0.56160867709999995</c:v>
                </c:pt>
                <c:pt idx="25">
                  <c:v>0.57525966447999999</c:v>
                </c:pt>
                <c:pt idx="26">
                  <c:v>0.59519583418999999</c:v>
                </c:pt>
                <c:pt idx="27">
                  <c:v>0.63077523332999996</c:v>
                </c:pt>
                <c:pt idx="28">
                  <c:v>0.66307696322999998</c:v>
                </c:pt>
                <c:pt idx="29">
                  <c:v>0.68122723600000001</c:v>
                </c:pt>
                <c:pt idx="30">
                  <c:v>0.69822628257999997</c:v>
                </c:pt>
                <c:pt idx="31">
                  <c:v>0.72752932000000003</c:v>
                </c:pt>
                <c:pt idx="32">
                  <c:v>0.75294337200000006</c:v>
                </c:pt>
                <c:pt idx="33">
                  <c:v>0.77726375000000003</c:v>
                </c:pt>
                <c:pt idx="34">
                  <c:v>0.76393767933000001</c:v>
                </c:pt>
                <c:pt idx="35">
                  <c:v>0.79648904515999996</c:v>
                </c:pt>
                <c:pt idx="36">
                  <c:v>0.76629474515999996</c:v>
                </c:pt>
                <c:pt idx="37">
                  <c:v>0.80990851928999996</c:v>
                </c:pt>
                <c:pt idx="38">
                  <c:v>0.81703675323000002</c:v>
                </c:pt>
                <c:pt idx="39">
                  <c:v>0.82538422933</c:v>
                </c:pt>
                <c:pt idx="40">
                  <c:v>0.84245713257999999</c:v>
                </c:pt>
                <c:pt idx="41">
                  <c:v>0.85457168533000005</c:v>
                </c:pt>
                <c:pt idx="42">
                  <c:v>0.90629618032000003</c:v>
                </c:pt>
                <c:pt idx="43">
                  <c:v>0.94459786000000001</c:v>
                </c:pt>
                <c:pt idx="44">
                  <c:v>0.96576146266999996</c:v>
                </c:pt>
                <c:pt idx="45">
                  <c:v>0.97680380806</c:v>
                </c:pt>
                <c:pt idx="46">
                  <c:v>1.0097653692999999</c:v>
                </c:pt>
                <c:pt idx="47">
                  <c:v>0.96030917677000005</c:v>
                </c:pt>
                <c:pt idx="48">
                  <c:v>0.96503948160999997</c:v>
                </c:pt>
                <c:pt idx="49">
                  <c:v>0.98012313570999998</c:v>
                </c:pt>
                <c:pt idx="50">
                  <c:v>1.0025785297000001</c:v>
                </c:pt>
                <c:pt idx="51">
                  <c:v>1.0316908602999999</c:v>
                </c:pt>
                <c:pt idx="52">
                  <c:v>1.0628366012999999</c:v>
                </c:pt>
                <c:pt idx="53">
                  <c:v>1.118317131</c:v>
                </c:pt>
                <c:pt idx="54">
                  <c:v>1.1437519642</c:v>
                </c:pt>
                <c:pt idx="55">
                  <c:v>1.1608459303000001</c:v>
                </c:pt>
                <c:pt idx="56">
                  <c:v>1.213980568</c:v>
                </c:pt>
                <c:pt idx="57">
                  <c:v>1.2136850852000001</c:v>
                </c:pt>
                <c:pt idx="58">
                  <c:v>1.2195411757000001</c:v>
                </c:pt>
                <c:pt idx="59">
                  <c:v>1.2614140925999999</c:v>
                </c:pt>
                <c:pt idx="60">
                  <c:v>1.2233512997</c:v>
                </c:pt>
                <c:pt idx="61">
                  <c:v>1.2136125621</c:v>
                </c:pt>
                <c:pt idx="62">
                  <c:v>1.2236649006</c:v>
                </c:pt>
                <c:pt idx="63">
                  <c:v>1.2046178222999999</c:v>
                </c:pt>
                <c:pt idx="64">
                  <c:v>1.2343313660999999</c:v>
                </c:pt>
                <c:pt idx="65">
                  <c:v>1.2399481240000001</c:v>
                </c:pt>
                <c:pt idx="66">
                  <c:v>1.2352455384000001</c:v>
                </c:pt>
                <c:pt idx="67">
                  <c:v>1.2142676413</c:v>
                </c:pt>
                <c:pt idx="68">
                  <c:v>1.1879009517000001</c:v>
                </c:pt>
                <c:pt idx="69">
                  <c:v>1.1966407958</c:v>
                </c:pt>
                <c:pt idx="70">
                  <c:v>1.2042558393</c:v>
                </c:pt>
                <c:pt idx="71">
                  <c:v>1.1739981365000001</c:v>
                </c:pt>
                <c:pt idx="72">
                  <c:v>1.1411229199999999</c:v>
                </c:pt>
                <c:pt idx="73">
                  <c:v>1.1382959133999999</c:v>
                </c:pt>
                <c:pt idx="74">
                  <c:v>1.1296034445000001</c:v>
                </c:pt>
                <c:pt idx="75">
                  <c:v>1.0592940833</c:v>
                </c:pt>
                <c:pt idx="76">
                  <c:v>1.0644292905999999</c:v>
                </c:pt>
                <c:pt idx="77">
                  <c:v>1.0441803607</c:v>
                </c:pt>
                <c:pt idx="78">
                  <c:v>1.0458162632000001</c:v>
                </c:pt>
                <c:pt idx="79">
                  <c:v>0.99830999418999999</c:v>
                </c:pt>
                <c:pt idx="80">
                  <c:v>0.98712633699999996</c:v>
                </c:pt>
                <c:pt idx="81">
                  <c:v>1.0586273977</c:v>
                </c:pt>
                <c:pt idx="82">
                  <c:v>1.0484928060000001</c:v>
                </c:pt>
                <c:pt idx="83">
                  <c:v>0.95648254096999996</c:v>
                </c:pt>
                <c:pt idx="84">
                  <c:v>0.99685465805999995</c:v>
                </c:pt>
                <c:pt idx="85">
                  <c:v>1.0463395621</c:v>
                </c:pt>
                <c:pt idx="86">
                  <c:v>1.0360215747999999</c:v>
                </c:pt>
                <c:pt idx="87">
                  <c:v>1.0598348980000001</c:v>
                </c:pt>
                <c:pt idx="88">
                  <c:v>1.0478704489999999</c:v>
                </c:pt>
                <c:pt idx="89">
                  <c:v>1.0432981622999999</c:v>
                </c:pt>
                <c:pt idx="90">
                  <c:v>1.0605962977000001</c:v>
                </c:pt>
                <c:pt idx="91">
                  <c:v>1.0986642119000001</c:v>
                </c:pt>
                <c:pt idx="92">
                  <c:v>1.1132801237000001</c:v>
                </c:pt>
                <c:pt idx="93">
                  <c:v>1.1906685787</c:v>
                </c:pt>
                <c:pt idx="94">
                  <c:v>1.2007123</c:v>
                </c:pt>
                <c:pt idx="95">
                  <c:v>1.1815401394</c:v>
                </c:pt>
                <c:pt idx="96">
                  <c:v>1.1803924065</c:v>
                </c:pt>
                <c:pt idx="97">
                  <c:v>1.1790262514000001</c:v>
                </c:pt>
                <c:pt idx="98">
                  <c:v>1.1654455661000001</c:v>
                </c:pt>
                <c:pt idx="99">
                  <c:v>1.2294062097</c:v>
                </c:pt>
                <c:pt idx="100">
                  <c:v>1.2509281486999999</c:v>
                </c:pt>
                <c:pt idx="101">
                  <c:v>1.2377908763000001</c:v>
                </c:pt>
                <c:pt idx="102">
                  <c:v>1.2797342742</c:v>
                </c:pt>
                <c:pt idx="103">
                  <c:v>1.3041019732000001</c:v>
                </c:pt>
                <c:pt idx="104">
                  <c:v>1.3683459697</c:v>
                </c:pt>
                <c:pt idx="105">
                  <c:v>1.4009099374</c:v>
                </c:pt>
                <c:pt idx="106">
                  <c:v>1.3884068503</c:v>
                </c:pt>
                <c:pt idx="107">
                  <c:v>1.4113788803</c:v>
                </c:pt>
                <c:pt idx="108">
                  <c:v>1.4102955197</c:v>
                </c:pt>
                <c:pt idx="109">
                  <c:v>1.3416659118000001</c:v>
                </c:pt>
                <c:pt idx="110">
                  <c:v>1.4007466432</c:v>
                </c:pt>
                <c:pt idx="111">
                  <c:v>1.4036182003</c:v>
                </c:pt>
                <c:pt idx="112">
                  <c:v>1.4056186267999999</c:v>
                </c:pt>
                <c:pt idx="113">
                  <c:v>1.4342487117</c:v>
                </c:pt>
                <c:pt idx="114">
                  <c:v>1.4537034176999999</c:v>
                </c:pt>
                <c:pt idx="115">
                  <c:v>1.4864583477</c:v>
                </c:pt>
                <c:pt idx="116">
                  <c:v>1.4522472957000001</c:v>
                </c:pt>
                <c:pt idx="117">
                  <c:v>1.526053431</c:v>
                </c:pt>
                <c:pt idx="118">
                  <c:v>1.5294041137000001</c:v>
                </c:pt>
                <c:pt idx="119">
                  <c:v>1.4865403571</c:v>
                </c:pt>
                <c:pt idx="120">
                  <c:v>1.4397555425999999</c:v>
                </c:pt>
                <c:pt idx="121">
                  <c:v>1.4626061802999999</c:v>
                </c:pt>
                <c:pt idx="122">
                  <c:v>1.4484488289999999</c:v>
                </c:pt>
                <c:pt idx="123">
                  <c:v>1.2295609667</c:v>
                </c:pt>
                <c:pt idx="124">
                  <c:v>0.86086908676999996</c:v>
                </c:pt>
                <c:pt idx="125">
                  <c:v>0.90028535167000001</c:v>
                </c:pt>
                <c:pt idx="126">
                  <c:v>1.0533477729</c:v>
                </c:pt>
                <c:pt idx="127">
                  <c:v>1.1746087803</c:v>
                </c:pt>
                <c:pt idx="128">
                  <c:v>1.2290881033000001</c:v>
                </c:pt>
                <c:pt idx="129">
                  <c:v>1.2363000819000001</c:v>
                </c:pt>
                <c:pt idx="130">
                  <c:v>1.2316100969999999</c:v>
                </c:pt>
                <c:pt idx="131">
                  <c:v>1.1958505238999999</c:v>
                </c:pt>
                <c:pt idx="132">
                  <c:v>1.1587488361</c:v>
                </c:pt>
                <c:pt idx="133">
                  <c:v>1.0949230861000001</c:v>
                </c:pt>
                <c:pt idx="134">
                  <c:v>1.1208681406000001</c:v>
                </c:pt>
                <c:pt idx="135">
                  <c:v>1.1335796362999999</c:v>
                </c:pt>
                <c:pt idx="136">
                  <c:v>1.1402843452</c:v>
                </c:pt>
                <c:pt idx="137">
                  <c:v>1.143390068</c:v>
                </c:pt>
                <c:pt idx="138">
                  <c:v>1.0883471847999999</c:v>
                </c:pt>
                <c:pt idx="139">
                  <c:v>1.1207534339</c:v>
                </c:pt>
                <c:pt idx="140">
                  <c:v>1.1277712929999999</c:v>
                </c:pt>
                <c:pt idx="141">
                  <c:v>1.1257488571000001</c:v>
                </c:pt>
                <c:pt idx="142">
                  <c:v>1.1747201257</c:v>
                </c:pt>
                <c:pt idx="143">
                  <c:v>1.1579323445</c:v>
                </c:pt>
                <c:pt idx="144">
                  <c:v>1.1032101190000001</c:v>
                </c:pt>
                <c:pt idx="145">
                  <c:v>1.1060075725</c:v>
                </c:pt>
                <c:pt idx="146">
                  <c:v>1.1424546741999999</c:v>
                </c:pt>
                <c:pt idx="147">
                  <c:v>0.93429570333</c:v>
                </c:pt>
                <c:pt idx="148">
                  <c:v>1.0731209845</c:v>
                </c:pt>
                <c:pt idx="149">
                  <c:v>1.1199842179999999</c:v>
                </c:pt>
                <c:pt idx="150">
                  <c:v>1.0914615874</c:v>
                </c:pt>
                <c:pt idx="151">
                  <c:v>1.0925369529</c:v>
                </c:pt>
                <c:pt idx="152">
                  <c:v>1.1397230786999999</c:v>
                </c:pt>
                <c:pt idx="153">
                  <c:v>1.1318746229000001</c:v>
                </c:pt>
                <c:pt idx="154">
                  <c:v>1.1162023097</c:v>
                </c:pt>
                <c:pt idx="155">
                  <c:v>0.97968775128999996</c:v>
                </c:pt>
                <c:pt idx="156">
                  <c:v>1.0845732948</c:v>
                </c:pt>
                <c:pt idx="157">
                  <c:v>1.1800122364000001</c:v>
                </c:pt>
                <c:pt idx="158">
                  <c:v>1.1459413016</c:v>
                </c:pt>
                <c:pt idx="159">
                  <c:v>1.1524384797</c:v>
                </c:pt>
                <c:pt idx="160">
                  <c:v>1.1551179061000001</c:v>
                </c:pt>
                <c:pt idx="161">
                  <c:v>1.1869921357</c:v>
                </c:pt>
                <c:pt idx="162">
                  <c:v>1.1961871183999999</c:v>
                </c:pt>
                <c:pt idx="163">
                  <c:v>1.2355178639</c:v>
                </c:pt>
                <c:pt idx="164">
                  <c:v>1.3156686483</c:v>
                </c:pt>
                <c:pt idx="165">
                  <c:v>1.2826414977</c:v>
                </c:pt>
                <c:pt idx="166">
                  <c:v>1.3076165217</c:v>
                </c:pt>
                <c:pt idx="167">
                  <c:v>1.3022849812999999</c:v>
                </c:pt>
                <c:pt idx="168">
                  <c:v>1.1289611396999999</c:v>
                </c:pt>
                <c:pt idx="169">
                  <c:v>1.2831852686</c:v>
                </c:pt>
                <c:pt idx="170">
                  <c:v>1.2632795687</c:v>
                </c:pt>
                <c:pt idx="171">
                  <c:v>1.2760716013</c:v>
                </c:pt>
                <c:pt idx="172">
                  <c:v>1.2327359180999999</c:v>
                </c:pt>
                <c:pt idx="173">
                  <c:v>1.2205042687000001</c:v>
                </c:pt>
                <c:pt idx="174">
                  <c:v>1.2042051465000001</c:v>
                </c:pt>
                <c:pt idx="175">
                  <c:v>1.2200658447999999</c:v>
                </c:pt>
                <c:pt idx="176">
                  <c:v>1.2426374072999999</c:v>
                </c:pt>
                <c:pt idx="177">
                  <c:v>1.2233356286999999</c:v>
                </c:pt>
                <c:pt idx="178">
                  <c:v>1.2711072987000001</c:v>
                </c:pt>
                <c:pt idx="179">
                  <c:v>1.2348021439000001</c:v>
                </c:pt>
                <c:pt idx="180">
                  <c:v>1.2111724612999999</c:v>
                </c:pt>
                <c:pt idx="181">
                  <c:v>1.1763890554</c:v>
                </c:pt>
                <c:pt idx="182">
                  <c:v>1.2144431887</c:v>
                </c:pt>
                <c:pt idx="183">
                  <c:v>1.1991925139999999</c:v>
                </c:pt>
                <c:pt idx="184">
                  <c:v>1.1606665671</c:v>
                </c:pt>
                <c:pt idx="185">
                  <c:v>1.1905314437000001</c:v>
                </c:pt>
                <c:pt idx="186">
                  <c:v>1.2049595123000001</c:v>
                </c:pt>
                <c:pt idx="187">
                  <c:v>1.2006737555</c:v>
                </c:pt>
                <c:pt idx="188">
                  <c:v>1.1886743898000001</c:v>
                </c:pt>
                <c:pt idx="189">
                  <c:v>1.2056967270000001</c:v>
                </c:pt>
                <c:pt idx="190">
                  <c:v>1.2031262418999999</c:v>
                </c:pt>
                <c:pt idx="191">
                  <c:v>1.1877300253</c:v>
                </c:pt>
                <c:pt idx="192">
                  <c:v>1.1895494307000001</c:v>
                </c:pt>
                <c:pt idx="193">
                  <c:v>1.17413192</c:v>
                </c:pt>
                <c:pt idx="194">
                  <c:v>1.1648819324999999</c:v>
                </c:pt>
                <c:pt idx="195">
                  <c:v>1.1600536564999999</c:v>
                </c:pt>
                <c:pt idx="196">
                  <c:v>1.1623246387999999</c:v>
                </c:pt>
                <c:pt idx="197">
                  <c:v>1.1649439180000001</c:v>
                </c:pt>
                <c:pt idx="198">
                  <c:v>1.1684960032</c:v>
                </c:pt>
                <c:pt idx="199">
                  <c:v>1.1700491735</c:v>
                </c:pt>
                <c:pt idx="200">
                  <c:v>1.1730724025000001</c:v>
                </c:pt>
                <c:pt idx="201">
                  <c:v>1.1793845468999999</c:v>
                </c:pt>
                <c:pt idx="202">
                  <c:v>1.1757858428000001</c:v>
                </c:pt>
                <c:pt idx="203">
                  <c:v>1.1655542909000001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9D-4B29-99AD-E30BA95FB218}"/>
            </c:ext>
          </c:extLst>
        </c:ser>
        <c:ser>
          <c:idx val="1"/>
          <c:order val="4"/>
          <c:tx>
            <c:strRef>
              <c:f>'45'!$C$28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70000"/>
              </a:schemeClr>
            </a:solidFill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'45'!$C$53:$C$256</c:f>
              <c:numCache>
                <c:formatCode>0.00</c:formatCode>
                <c:ptCount val="204"/>
                <c:pt idx="0">
                  <c:v>0.89179857742000002</c:v>
                </c:pt>
                <c:pt idx="1">
                  <c:v>0.91354368928999996</c:v>
                </c:pt>
                <c:pt idx="2">
                  <c:v>0.91405447418999997</c:v>
                </c:pt>
                <c:pt idx="3">
                  <c:v>0.90847548667</c:v>
                </c:pt>
                <c:pt idx="4">
                  <c:v>0.91698402581000005</c:v>
                </c:pt>
                <c:pt idx="5">
                  <c:v>0.91037511667000004</c:v>
                </c:pt>
                <c:pt idx="6">
                  <c:v>0.92360001290000004</c:v>
                </c:pt>
                <c:pt idx="7">
                  <c:v>0.92962301612999998</c:v>
                </c:pt>
                <c:pt idx="8">
                  <c:v>0.93713639332999998</c:v>
                </c:pt>
                <c:pt idx="9">
                  <c:v>0.95607777742</c:v>
                </c:pt>
                <c:pt idx="10">
                  <c:v>0.97055618666999999</c:v>
                </c:pt>
                <c:pt idx="11">
                  <c:v>0.97895376452000005</c:v>
                </c:pt>
                <c:pt idx="12">
                  <c:v>0.98511146774000002</c:v>
                </c:pt>
                <c:pt idx="13">
                  <c:v>0.90928178929000003</c:v>
                </c:pt>
                <c:pt idx="14">
                  <c:v>0.99974665805999996</c:v>
                </c:pt>
                <c:pt idx="15">
                  <c:v>0.99618411333000001</c:v>
                </c:pt>
                <c:pt idx="16">
                  <c:v>1.0077031000000001</c:v>
                </c:pt>
                <c:pt idx="17">
                  <c:v>1.0086340567000001</c:v>
                </c:pt>
                <c:pt idx="18">
                  <c:v>1.0163325935</c:v>
                </c:pt>
                <c:pt idx="19">
                  <c:v>1.0360005226</c:v>
                </c:pt>
                <c:pt idx="20">
                  <c:v>1.0481086932999999</c:v>
                </c:pt>
                <c:pt idx="21">
                  <c:v>1.0714601355</c:v>
                </c:pt>
                <c:pt idx="22">
                  <c:v>1.1032607699999999</c:v>
                </c:pt>
                <c:pt idx="23">
                  <c:v>1.1027607097000001</c:v>
                </c:pt>
                <c:pt idx="24">
                  <c:v>1.1183576677</c:v>
                </c:pt>
                <c:pt idx="25">
                  <c:v>1.1334791585999999</c:v>
                </c:pt>
                <c:pt idx="26">
                  <c:v>1.1449813612999999</c:v>
                </c:pt>
                <c:pt idx="27">
                  <c:v>1.1625214333</c:v>
                </c:pt>
                <c:pt idx="28">
                  <c:v>1.1692321483999999</c:v>
                </c:pt>
                <c:pt idx="29">
                  <c:v>1.1772003267</c:v>
                </c:pt>
                <c:pt idx="30">
                  <c:v>1.2020115902999999</c:v>
                </c:pt>
                <c:pt idx="31">
                  <c:v>1.2111397032</c:v>
                </c:pt>
                <c:pt idx="32">
                  <c:v>1.2352135399999999</c:v>
                </c:pt>
                <c:pt idx="33">
                  <c:v>1.2575089805999999</c:v>
                </c:pt>
                <c:pt idx="34">
                  <c:v>1.2811128000000001</c:v>
                </c:pt>
                <c:pt idx="35">
                  <c:v>1.2737945355</c:v>
                </c:pt>
                <c:pt idx="36">
                  <c:v>1.2737608</c:v>
                </c:pt>
                <c:pt idx="37">
                  <c:v>1.2984637429000001</c:v>
                </c:pt>
                <c:pt idx="38">
                  <c:v>1.2992069289999999</c:v>
                </c:pt>
                <c:pt idx="39">
                  <c:v>1.3373039600000001</c:v>
                </c:pt>
                <c:pt idx="40">
                  <c:v>1.3524981</c:v>
                </c:pt>
                <c:pt idx="41">
                  <c:v>1.3515555867</c:v>
                </c:pt>
                <c:pt idx="42">
                  <c:v>1.3740480451999999</c:v>
                </c:pt>
                <c:pt idx="43">
                  <c:v>1.3904139</c:v>
                </c:pt>
                <c:pt idx="44">
                  <c:v>1.4210356666999999</c:v>
                </c:pt>
                <c:pt idx="45">
                  <c:v>1.4449040968</c:v>
                </c:pt>
                <c:pt idx="46">
                  <c:v>1.4185893866999999</c:v>
                </c:pt>
                <c:pt idx="47">
                  <c:v>1.4584835645000001</c:v>
                </c:pt>
                <c:pt idx="48">
                  <c:v>1.4972437386999999</c:v>
                </c:pt>
                <c:pt idx="49">
                  <c:v>1.5267958821000001</c:v>
                </c:pt>
                <c:pt idx="50">
                  <c:v>1.5626151548</c:v>
                </c:pt>
                <c:pt idx="51">
                  <c:v>1.58755548</c:v>
                </c:pt>
                <c:pt idx="52">
                  <c:v>1.6020945226000001</c:v>
                </c:pt>
                <c:pt idx="53">
                  <c:v>1.6072911133000001</c:v>
                </c:pt>
                <c:pt idx="54">
                  <c:v>1.6574787612999999</c:v>
                </c:pt>
                <c:pt idx="55">
                  <c:v>1.6955525935</c:v>
                </c:pt>
                <c:pt idx="56">
                  <c:v>1.6853172533</c:v>
                </c:pt>
                <c:pt idx="57">
                  <c:v>1.7619214161000001</c:v>
                </c:pt>
                <c:pt idx="58">
                  <c:v>1.8180468533</c:v>
                </c:pt>
                <c:pt idx="59">
                  <c:v>1.8291159516</c:v>
                </c:pt>
                <c:pt idx="60">
                  <c:v>1.7265482581</c:v>
                </c:pt>
                <c:pt idx="61">
                  <c:v>1.8400016428999999</c:v>
                </c:pt>
                <c:pt idx="62">
                  <c:v>1.9173773000000001</c:v>
                </c:pt>
                <c:pt idx="63">
                  <c:v>1.94196955</c:v>
                </c:pt>
                <c:pt idx="64">
                  <c:v>1.9356235516</c:v>
                </c:pt>
                <c:pt idx="65">
                  <c:v>1.9299305932999999</c:v>
                </c:pt>
                <c:pt idx="66">
                  <c:v>1.9032404935</c:v>
                </c:pt>
                <c:pt idx="67">
                  <c:v>1.9413267968000001</c:v>
                </c:pt>
                <c:pt idx="68">
                  <c:v>1.9642641633</c:v>
                </c:pt>
                <c:pt idx="69">
                  <c:v>1.9498161581</c:v>
                </c:pt>
                <c:pt idx="70">
                  <c:v>1.9910683733000001</c:v>
                </c:pt>
                <c:pt idx="71">
                  <c:v>1.8739324871</c:v>
                </c:pt>
                <c:pt idx="72">
                  <c:v>1.9528474613</c:v>
                </c:pt>
                <c:pt idx="73">
                  <c:v>1.9946582690000001</c:v>
                </c:pt>
                <c:pt idx="74">
                  <c:v>2.0087394097</c:v>
                </c:pt>
                <c:pt idx="75">
                  <c:v>2.0125071932999998</c:v>
                </c:pt>
                <c:pt idx="76">
                  <c:v>2.0108727547999998</c:v>
                </c:pt>
                <c:pt idx="77">
                  <c:v>2.0204229166999998</c:v>
                </c:pt>
                <c:pt idx="78">
                  <c:v>2.0528367160999998</c:v>
                </c:pt>
                <c:pt idx="79">
                  <c:v>2.0746840096999999</c:v>
                </c:pt>
                <c:pt idx="80">
                  <c:v>2.06455389</c:v>
                </c:pt>
                <c:pt idx="81">
                  <c:v>2.1151327000000002</c:v>
                </c:pt>
                <c:pt idx="82">
                  <c:v>2.1366151133</c:v>
                </c:pt>
                <c:pt idx="83">
                  <c:v>2.1403243838999999</c:v>
                </c:pt>
                <c:pt idx="84">
                  <c:v>2.1675944548000001</c:v>
                </c:pt>
                <c:pt idx="85">
                  <c:v>2.2738257285999999</c:v>
                </c:pt>
                <c:pt idx="86">
                  <c:v>2.2920761742</c:v>
                </c:pt>
                <c:pt idx="87">
                  <c:v>2.3191823233000002</c:v>
                </c:pt>
                <c:pt idx="88">
                  <c:v>2.4145816226000001</c:v>
                </c:pt>
                <c:pt idx="89">
                  <c:v>2.4390541632999998</c:v>
                </c:pt>
                <c:pt idx="90">
                  <c:v>2.4705121484000001</c:v>
                </c:pt>
                <c:pt idx="91">
                  <c:v>2.5197179516000001</c:v>
                </c:pt>
                <c:pt idx="92">
                  <c:v>2.6259030267000001</c:v>
                </c:pt>
                <c:pt idx="93">
                  <c:v>2.7636995129000002</c:v>
                </c:pt>
                <c:pt idx="94">
                  <c:v>2.8562968333000001</c:v>
                </c:pt>
                <c:pt idx="95">
                  <c:v>2.9143295580999999</c:v>
                </c:pt>
                <c:pt idx="96">
                  <c:v>2.9074184742</c:v>
                </c:pt>
                <c:pt idx="97">
                  <c:v>3.0800437714000002</c:v>
                </c:pt>
                <c:pt idx="98">
                  <c:v>3.2392565773999999</c:v>
                </c:pt>
                <c:pt idx="99">
                  <c:v>3.2968386367</c:v>
                </c:pt>
                <c:pt idx="100">
                  <c:v>3.3150428031999999</c:v>
                </c:pt>
                <c:pt idx="101">
                  <c:v>3.4127058067</c:v>
                </c:pt>
                <c:pt idx="102">
                  <c:v>3.4882634161000001</c:v>
                </c:pt>
                <c:pt idx="103">
                  <c:v>3.6730939226000001</c:v>
                </c:pt>
                <c:pt idx="104">
                  <c:v>3.7586968233000002</c:v>
                </c:pt>
                <c:pt idx="105">
                  <c:v>3.8714271515999998</c:v>
                </c:pt>
                <c:pt idx="106">
                  <c:v>3.9517321067000002</c:v>
                </c:pt>
                <c:pt idx="107">
                  <c:v>4.0103637805999997</c:v>
                </c:pt>
                <c:pt idx="108">
                  <c:v>3.9868115</c:v>
                </c:pt>
                <c:pt idx="109">
                  <c:v>4.0714994857000004</c:v>
                </c:pt>
                <c:pt idx="110">
                  <c:v>4.1125009451999999</c:v>
                </c:pt>
                <c:pt idx="111">
                  <c:v>4.1940884900000004</c:v>
                </c:pt>
                <c:pt idx="112">
                  <c:v>4.2708361742000003</c:v>
                </c:pt>
                <c:pt idx="113">
                  <c:v>4.2881346166999998</c:v>
                </c:pt>
                <c:pt idx="114">
                  <c:v>4.3518215096999997</c:v>
                </c:pt>
                <c:pt idx="115">
                  <c:v>4.4771104289999997</c:v>
                </c:pt>
                <c:pt idx="116">
                  <c:v>4.5622251832999998</c:v>
                </c:pt>
                <c:pt idx="117">
                  <c:v>4.6420079128999996</c:v>
                </c:pt>
                <c:pt idx="118">
                  <c:v>4.7750529232999996</c:v>
                </c:pt>
                <c:pt idx="119">
                  <c:v>4.8115726967999999</c:v>
                </c:pt>
                <c:pt idx="120">
                  <c:v>4.8525325258000001</c:v>
                </c:pt>
                <c:pt idx="121">
                  <c:v>4.8382691724000004</c:v>
                </c:pt>
                <c:pt idx="122">
                  <c:v>4.9211655096999998</c:v>
                </c:pt>
                <c:pt idx="123">
                  <c:v>4.6197375699999998</c:v>
                </c:pt>
                <c:pt idx="124">
                  <c:v>3.9573226967999999</c:v>
                </c:pt>
                <c:pt idx="125">
                  <c:v>4.3217661633000004</c:v>
                </c:pt>
                <c:pt idx="126">
                  <c:v>4.383943071</c:v>
                </c:pt>
                <c:pt idx="127">
                  <c:v>4.3338939290000003</c:v>
                </c:pt>
                <c:pt idx="128">
                  <c:v>4.3357897400000001</c:v>
                </c:pt>
                <c:pt idx="129">
                  <c:v>4.3799763934999998</c:v>
                </c:pt>
                <c:pt idx="130">
                  <c:v>4.4121702633000002</c:v>
                </c:pt>
                <c:pt idx="131">
                  <c:v>4.3814119225999999</c:v>
                </c:pt>
                <c:pt idx="132">
                  <c:v>4.4445452128999996</c:v>
                </c:pt>
                <c:pt idx="133">
                  <c:v>3.6770220249999999</c:v>
                </c:pt>
                <c:pt idx="134">
                  <c:v>4.6126514934999996</c:v>
                </c:pt>
                <c:pt idx="135">
                  <c:v>4.6348124833000002</c:v>
                </c:pt>
                <c:pt idx="136">
                  <c:v>4.7068573742000002</c:v>
                </c:pt>
                <c:pt idx="137">
                  <c:v>4.7403120833000001</c:v>
                </c:pt>
                <c:pt idx="138">
                  <c:v>4.8012193161000001</c:v>
                </c:pt>
                <c:pt idx="139">
                  <c:v>4.9273600871000003</c:v>
                </c:pt>
                <c:pt idx="140">
                  <c:v>4.9966617632999997</c:v>
                </c:pt>
                <c:pt idx="141">
                  <c:v>5.0718352806000002</c:v>
                </c:pt>
                <c:pt idx="142">
                  <c:v>5.1319474232999998</c:v>
                </c:pt>
                <c:pt idx="143">
                  <c:v>5.1075093064999999</c:v>
                </c:pt>
                <c:pt idx="144">
                  <c:v>4.9916410484</c:v>
                </c:pt>
                <c:pt idx="145">
                  <c:v>5.0461737393000003</c:v>
                </c:pt>
                <c:pt idx="146">
                  <c:v>5.2531466096999999</c:v>
                </c:pt>
                <c:pt idx="147">
                  <c:v>5.3084556833000001</c:v>
                </c:pt>
                <c:pt idx="148">
                  <c:v>5.2735145452000003</c:v>
                </c:pt>
                <c:pt idx="149">
                  <c:v>5.2596104666999999</c:v>
                </c:pt>
                <c:pt idx="150">
                  <c:v>5.3740246645000003</c:v>
                </c:pt>
                <c:pt idx="151">
                  <c:v>5.4755376452000002</c:v>
                </c:pt>
                <c:pt idx="152">
                  <c:v>5.6195379333000002</c:v>
                </c:pt>
                <c:pt idx="153">
                  <c:v>5.6598113226000004</c:v>
                </c:pt>
                <c:pt idx="154">
                  <c:v>5.7041912433000004</c:v>
                </c:pt>
                <c:pt idx="155">
                  <c:v>5.6822134097000001</c:v>
                </c:pt>
                <c:pt idx="156">
                  <c:v>5.7907622581</c:v>
                </c:pt>
                <c:pt idx="157">
                  <c:v>5.7317712963999998</c:v>
                </c:pt>
                <c:pt idx="158">
                  <c:v>5.8945610968000004</c:v>
                </c:pt>
                <c:pt idx="159">
                  <c:v>5.8840160966999999</c:v>
                </c:pt>
                <c:pt idx="160">
                  <c:v>5.8429093451999998</c:v>
                </c:pt>
                <c:pt idx="161">
                  <c:v>5.7515640467000004</c:v>
                </c:pt>
                <c:pt idx="162">
                  <c:v>5.8295543096999998</c:v>
                </c:pt>
                <c:pt idx="163">
                  <c:v>5.9201043194</c:v>
                </c:pt>
                <c:pt idx="164">
                  <c:v>5.9147850867000002</c:v>
                </c:pt>
                <c:pt idx="165">
                  <c:v>5.9713318547999998</c:v>
                </c:pt>
                <c:pt idx="166">
                  <c:v>6.1568974499999998</c:v>
                </c:pt>
                <c:pt idx="167">
                  <c:v>6.1945071097</c:v>
                </c:pt>
                <c:pt idx="168">
                  <c:v>5.8933087968000004</c:v>
                </c:pt>
                <c:pt idx="169">
                  <c:v>6.1378842207000002</c:v>
                </c:pt>
                <c:pt idx="170">
                  <c:v>6.2066852581000003</c:v>
                </c:pt>
                <c:pt idx="171">
                  <c:v>6.2413009367000001</c:v>
                </c:pt>
                <c:pt idx="172">
                  <c:v>6.2457665354999996</c:v>
                </c:pt>
                <c:pt idx="173">
                  <c:v>6.2980527000000004</c:v>
                </c:pt>
                <c:pt idx="174">
                  <c:v>6.2995897773999996</c:v>
                </c:pt>
                <c:pt idx="175">
                  <c:v>6.4267079419000002</c:v>
                </c:pt>
                <c:pt idx="176">
                  <c:v>6.3768423167000003</c:v>
                </c:pt>
                <c:pt idx="177">
                  <c:v>6.4604363225999997</c:v>
                </c:pt>
                <c:pt idx="178">
                  <c:v>6.4540473499999997</c:v>
                </c:pt>
                <c:pt idx="179">
                  <c:v>6.3750185323000004</c:v>
                </c:pt>
                <c:pt idx="180">
                  <c:v>6.2502000257999999</c:v>
                </c:pt>
                <c:pt idx="181">
                  <c:v>6.3828156893000001</c:v>
                </c:pt>
                <c:pt idx="182">
                  <c:v>6.4825575065000001</c:v>
                </c:pt>
                <c:pt idx="183">
                  <c:v>6.4907146866999996</c:v>
                </c:pt>
                <c:pt idx="184">
                  <c:v>6.4584636452000002</c:v>
                </c:pt>
                <c:pt idx="185">
                  <c:v>6.5251810399999997</c:v>
                </c:pt>
                <c:pt idx="186">
                  <c:v>6.6847785483999997</c:v>
                </c:pt>
                <c:pt idx="187">
                  <c:v>6.6515054084000003</c:v>
                </c:pt>
                <c:pt idx="188">
                  <c:v>6.6768522030000002</c:v>
                </c:pt>
                <c:pt idx="189">
                  <c:v>6.6906586293999997</c:v>
                </c:pt>
                <c:pt idx="190">
                  <c:v>6.6842552703999996</c:v>
                </c:pt>
                <c:pt idx="191">
                  <c:v>6.6466035581999998</c:v>
                </c:pt>
                <c:pt idx="192">
                  <c:v>6.6264724264000003</c:v>
                </c:pt>
                <c:pt idx="193">
                  <c:v>6.6416664398999998</c:v>
                </c:pt>
                <c:pt idx="194">
                  <c:v>6.5087883059999996</c:v>
                </c:pt>
                <c:pt idx="195">
                  <c:v>6.6217730093</c:v>
                </c:pt>
                <c:pt idx="196">
                  <c:v>6.5925368077000002</c:v>
                </c:pt>
                <c:pt idx="197">
                  <c:v>6.5812268563999998</c:v>
                </c:pt>
                <c:pt idx="198">
                  <c:v>6.5547615251</c:v>
                </c:pt>
                <c:pt idx="199">
                  <c:v>6.5376400172000002</c:v>
                </c:pt>
                <c:pt idx="200">
                  <c:v>6.5206131348999996</c:v>
                </c:pt>
                <c:pt idx="201">
                  <c:v>6.5358791485000003</c:v>
                </c:pt>
                <c:pt idx="202">
                  <c:v>6.5668076902000001</c:v>
                </c:pt>
                <c:pt idx="203">
                  <c:v>6.5712099586999999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9D-4B29-99AD-E30BA95FB218}"/>
            </c:ext>
          </c:extLst>
        </c:ser>
        <c:ser>
          <c:idx val="0"/>
          <c:order val="5"/>
          <c:tx>
            <c:strRef>
              <c:f>'45'!$B$28</c:f>
              <c:strCache>
                <c:ptCount val="1"/>
                <c:pt idx="0">
                  <c:v>Eagle Ford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</c:spPr>
          <c:cat>
            <c:numRef>
              <c:f>'45'!$A$53:$A$256</c:f>
              <c:numCache>
                <c:formatCode>mmm\ yyyy</c:formatCode>
                <c:ptCount val="20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  <c:pt idx="189">
                  <c:v>45931</c:v>
                </c:pt>
                <c:pt idx="190">
                  <c:v>45962</c:v>
                </c:pt>
                <c:pt idx="191">
                  <c:v>45992</c:v>
                </c:pt>
                <c:pt idx="192">
                  <c:v>46023</c:v>
                </c:pt>
                <c:pt idx="193">
                  <c:v>46054</c:v>
                </c:pt>
                <c:pt idx="194">
                  <c:v>46082</c:v>
                </c:pt>
                <c:pt idx="195">
                  <c:v>46113</c:v>
                </c:pt>
                <c:pt idx="196">
                  <c:v>46143</c:v>
                </c:pt>
                <c:pt idx="197">
                  <c:v>46174</c:v>
                </c:pt>
                <c:pt idx="198">
                  <c:v>46204</c:v>
                </c:pt>
                <c:pt idx="199">
                  <c:v>46235</c:v>
                </c:pt>
                <c:pt idx="200">
                  <c:v>46266</c:v>
                </c:pt>
                <c:pt idx="201">
                  <c:v>46296</c:v>
                </c:pt>
                <c:pt idx="202">
                  <c:v>46327</c:v>
                </c:pt>
                <c:pt idx="203">
                  <c:v>46357</c:v>
                </c:pt>
              </c:numCache>
            </c:numRef>
          </c:cat>
          <c:val>
            <c:numRef>
              <c:f>'45'!$B$53:$B$256</c:f>
              <c:numCache>
                <c:formatCode>0.00</c:formatCode>
                <c:ptCount val="204"/>
                <c:pt idx="0">
                  <c:v>5.2853428064999999E-2</c:v>
                </c:pt>
                <c:pt idx="1">
                  <c:v>5.3803043928999997E-2</c:v>
                </c:pt>
                <c:pt idx="2">
                  <c:v>6.0134237419000001E-2</c:v>
                </c:pt>
                <c:pt idx="3">
                  <c:v>6.2643711332999993E-2</c:v>
                </c:pt>
                <c:pt idx="4">
                  <c:v>6.8180207418999994E-2</c:v>
                </c:pt>
                <c:pt idx="5">
                  <c:v>7.7786311332999999E-2</c:v>
                </c:pt>
                <c:pt idx="6">
                  <c:v>8.2764439999999995E-2</c:v>
                </c:pt>
                <c:pt idx="7">
                  <c:v>8.6526751289999995E-2</c:v>
                </c:pt>
                <c:pt idx="8">
                  <c:v>9.5738077667000002E-2</c:v>
                </c:pt>
                <c:pt idx="9">
                  <c:v>0.10279882935</c:v>
                </c:pt>
                <c:pt idx="10">
                  <c:v>0.11912244266999999</c:v>
                </c:pt>
                <c:pt idx="11">
                  <c:v>0.13948970225999999</c:v>
                </c:pt>
                <c:pt idx="12">
                  <c:v>0.1428132829</c:v>
                </c:pt>
                <c:pt idx="13">
                  <c:v>0.15434666607</c:v>
                </c:pt>
                <c:pt idx="14">
                  <c:v>0.17484199451999999</c:v>
                </c:pt>
                <c:pt idx="15">
                  <c:v>0.18959568132999999</c:v>
                </c:pt>
                <c:pt idx="16">
                  <c:v>0.21304628032</c:v>
                </c:pt>
                <c:pt idx="17">
                  <c:v>0.23068567500000001</c:v>
                </c:pt>
                <c:pt idx="18">
                  <c:v>0.26362849580999997</c:v>
                </c:pt>
                <c:pt idx="19">
                  <c:v>0.29660889323</c:v>
                </c:pt>
                <c:pt idx="20">
                  <c:v>0.33069570300000001</c:v>
                </c:pt>
                <c:pt idx="21">
                  <c:v>0.35842548065000002</c:v>
                </c:pt>
                <c:pt idx="22">
                  <c:v>0.40061975332999999</c:v>
                </c:pt>
                <c:pt idx="23">
                  <c:v>0.42532920645</c:v>
                </c:pt>
                <c:pt idx="24">
                  <c:v>0.45577010000000001</c:v>
                </c:pt>
                <c:pt idx="25">
                  <c:v>0.48314312413999999</c:v>
                </c:pt>
                <c:pt idx="26">
                  <c:v>0.50826922581</c:v>
                </c:pt>
                <c:pt idx="27">
                  <c:v>0.55330163333000004</c:v>
                </c:pt>
                <c:pt idx="28">
                  <c:v>0.58848953548000005</c:v>
                </c:pt>
                <c:pt idx="29">
                  <c:v>0.61507093332999996</c:v>
                </c:pt>
                <c:pt idx="30">
                  <c:v>0.64677865806000001</c:v>
                </c:pt>
                <c:pt idx="31">
                  <c:v>0.69259809031999997</c:v>
                </c:pt>
                <c:pt idx="32">
                  <c:v>0.69974260666999999</c:v>
                </c:pt>
                <c:pt idx="33">
                  <c:v>0.74462738709999998</c:v>
                </c:pt>
                <c:pt idx="34">
                  <c:v>0.77955797999999998</c:v>
                </c:pt>
                <c:pt idx="35">
                  <c:v>0.81397417418999995</c:v>
                </c:pt>
                <c:pt idx="36">
                  <c:v>0.84922859676999995</c:v>
                </c:pt>
                <c:pt idx="37">
                  <c:v>0.89574545713999998</c:v>
                </c:pt>
                <c:pt idx="38">
                  <c:v>0.93513889355000002</c:v>
                </c:pt>
                <c:pt idx="39">
                  <c:v>0.95113027000000006</c:v>
                </c:pt>
                <c:pt idx="40">
                  <c:v>1.0138580581000001</c:v>
                </c:pt>
                <c:pt idx="41">
                  <c:v>1.0680137700000001</c:v>
                </c:pt>
                <c:pt idx="42">
                  <c:v>1.0996322999999999</c:v>
                </c:pt>
                <c:pt idx="43">
                  <c:v>1.1184745709999999</c:v>
                </c:pt>
                <c:pt idx="44">
                  <c:v>1.1471775</c:v>
                </c:pt>
                <c:pt idx="45">
                  <c:v>1.1398222935</c:v>
                </c:pt>
                <c:pt idx="46">
                  <c:v>1.1587995667</c:v>
                </c:pt>
                <c:pt idx="47">
                  <c:v>1.2268887806</c:v>
                </c:pt>
                <c:pt idx="48">
                  <c:v>1.2502998000000001</c:v>
                </c:pt>
                <c:pt idx="49">
                  <c:v>1.2921634179000001</c:v>
                </c:pt>
                <c:pt idx="50">
                  <c:v>1.315687871</c:v>
                </c:pt>
                <c:pt idx="51">
                  <c:v>1.3850154166999999</c:v>
                </c:pt>
                <c:pt idx="52">
                  <c:v>1.3933312613</c:v>
                </c:pt>
                <c:pt idx="53">
                  <c:v>1.4613479967</c:v>
                </c:pt>
                <c:pt idx="54">
                  <c:v>1.5055912839000001</c:v>
                </c:pt>
                <c:pt idx="55">
                  <c:v>1.5230613194</c:v>
                </c:pt>
                <c:pt idx="56">
                  <c:v>1.5315592</c:v>
                </c:pt>
                <c:pt idx="57">
                  <c:v>1.5646069806</c:v>
                </c:pt>
                <c:pt idx="58">
                  <c:v>1.60433856</c:v>
                </c:pt>
                <c:pt idx="59">
                  <c:v>1.6899895386999999</c:v>
                </c:pt>
                <c:pt idx="60">
                  <c:v>1.6811169805999999</c:v>
                </c:pt>
                <c:pt idx="61">
                  <c:v>1.7118485999999999</c:v>
                </c:pt>
                <c:pt idx="62">
                  <c:v>1.7227483967999999</c:v>
                </c:pt>
                <c:pt idx="63">
                  <c:v>1.6735529</c:v>
                </c:pt>
                <c:pt idx="64">
                  <c:v>1.6380717</c:v>
                </c:pt>
                <c:pt idx="65">
                  <c:v>1.5869141232999999</c:v>
                </c:pt>
                <c:pt idx="66">
                  <c:v>1.589491</c:v>
                </c:pt>
                <c:pt idx="67">
                  <c:v>1.5309875612999999</c:v>
                </c:pt>
                <c:pt idx="68">
                  <c:v>1.5154113033000001</c:v>
                </c:pt>
                <c:pt idx="69">
                  <c:v>1.5104845355000001</c:v>
                </c:pt>
                <c:pt idx="70">
                  <c:v>1.4799915800000001</c:v>
                </c:pt>
                <c:pt idx="71">
                  <c:v>1.4829769903000001</c:v>
                </c:pt>
                <c:pt idx="72">
                  <c:v>1.4479228710000001</c:v>
                </c:pt>
                <c:pt idx="73">
                  <c:v>1.3979680069</c:v>
                </c:pt>
                <c:pt idx="74">
                  <c:v>1.3492403742000001</c:v>
                </c:pt>
                <c:pt idx="75">
                  <c:v>1.3169822967</c:v>
                </c:pt>
                <c:pt idx="76">
                  <c:v>1.2593454903000001</c:v>
                </c:pt>
                <c:pt idx="77">
                  <c:v>1.2285093499999999</c:v>
                </c:pt>
                <c:pt idx="78">
                  <c:v>1.2032227839</c:v>
                </c:pt>
                <c:pt idx="79">
                  <c:v>1.1795329290000001</c:v>
                </c:pt>
                <c:pt idx="80">
                  <c:v>1.18386488</c:v>
                </c:pt>
                <c:pt idx="81">
                  <c:v>1.1763218289999999</c:v>
                </c:pt>
                <c:pt idx="82">
                  <c:v>1.1712550532999999</c:v>
                </c:pt>
                <c:pt idx="83">
                  <c:v>1.1725184773999999</c:v>
                </c:pt>
                <c:pt idx="84">
                  <c:v>1.1791932484000001</c:v>
                </c:pt>
                <c:pt idx="85">
                  <c:v>1.1988884857</c:v>
                </c:pt>
                <c:pt idx="86">
                  <c:v>1.1930096065</c:v>
                </c:pt>
                <c:pt idx="87">
                  <c:v>1.1773234800000001</c:v>
                </c:pt>
                <c:pt idx="88">
                  <c:v>1.1806815581000001</c:v>
                </c:pt>
                <c:pt idx="89">
                  <c:v>1.1712771</c:v>
                </c:pt>
                <c:pt idx="90">
                  <c:v>1.1704972096999999</c:v>
                </c:pt>
                <c:pt idx="91">
                  <c:v>1.0505842613</c:v>
                </c:pt>
                <c:pt idx="92">
                  <c:v>1.1735312033</c:v>
                </c:pt>
                <c:pt idx="93">
                  <c:v>1.2542457</c:v>
                </c:pt>
                <c:pt idx="94">
                  <c:v>1.2890015800000001</c:v>
                </c:pt>
                <c:pt idx="95">
                  <c:v>1.3080271676999999</c:v>
                </c:pt>
                <c:pt idx="96">
                  <c:v>1.26197</c:v>
                </c:pt>
                <c:pt idx="97">
                  <c:v>1.2542521928999999</c:v>
                </c:pt>
                <c:pt idx="98">
                  <c:v>1.2835304838999999</c:v>
                </c:pt>
                <c:pt idx="99">
                  <c:v>1.2957409333000001</c:v>
                </c:pt>
                <c:pt idx="100">
                  <c:v>1.2918191515999999</c:v>
                </c:pt>
                <c:pt idx="101">
                  <c:v>1.3314508332999999</c:v>
                </c:pt>
                <c:pt idx="102">
                  <c:v>1.311756629</c:v>
                </c:pt>
                <c:pt idx="103">
                  <c:v>1.334229329</c:v>
                </c:pt>
                <c:pt idx="104">
                  <c:v>1.3677400367000001</c:v>
                </c:pt>
                <c:pt idx="105">
                  <c:v>1.3196512709999999</c:v>
                </c:pt>
                <c:pt idx="106">
                  <c:v>1.3740626499999999</c:v>
                </c:pt>
                <c:pt idx="107">
                  <c:v>1.3947879742</c:v>
                </c:pt>
                <c:pt idx="108">
                  <c:v>1.3529039870999999</c:v>
                </c:pt>
                <c:pt idx="109">
                  <c:v>1.3571954036</c:v>
                </c:pt>
                <c:pt idx="110">
                  <c:v>1.3436253452</c:v>
                </c:pt>
                <c:pt idx="111">
                  <c:v>1.3721438333</c:v>
                </c:pt>
                <c:pt idx="112">
                  <c:v>1.3635643323</c:v>
                </c:pt>
                <c:pt idx="113">
                  <c:v>1.37806787</c:v>
                </c:pt>
                <c:pt idx="114">
                  <c:v>1.3837942161000001</c:v>
                </c:pt>
                <c:pt idx="115">
                  <c:v>1.3657108968</c:v>
                </c:pt>
                <c:pt idx="116">
                  <c:v>1.4072955267</c:v>
                </c:pt>
                <c:pt idx="117">
                  <c:v>1.4186809902999999</c:v>
                </c:pt>
                <c:pt idx="118">
                  <c:v>1.4031581867</c:v>
                </c:pt>
                <c:pt idx="119">
                  <c:v>1.4187811387</c:v>
                </c:pt>
                <c:pt idx="120">
                  <c:v>1.4056464323</c:v>
                </c:pt>
                <c:pt idx="121">
                  <c:v>1.3986822793</c:v>
                </c:pt>
                <c:pt idx="122">
                  <c:v>1.3948482257999999</c:v>
                </c:pt>
                <c:pt idx="123">
                  <c:v>1.2921586567000001</c:v>
                </c:pt>
                <c:pt idx="124">
                  <c:v>0.92860931612999997</c:v>
                </c:pt>
                <c:pt idx="125">
                  <c:v>1.0033778433</c:v>
                </c:pt>
                <c:pt idx="126">
                  <c:v>1.1047751515999999</c:v>
                </c:pt>
                <c:pt idx="127">
                  <c:v>1.1325009613000001</c:v>
                </c:pt>
                <c:pt idx="128">
                  <c:v>1.1173465232999999</c:v>
                </c:pt>
                <c:pt idx="129">
                  <c:v>1.1242603871000001</c:v>
                </c:pt>
                <c:pt idx="130">
                  <c:v>1.11670509</c:v>
                </c:pt>
                <c:pt idx="131">
                  <c:v>1.0804758548</c:v>
                </c:pt>
                <c:pt idx="132">
                  <c:v>1.0549598741999999</c:v>
                </c:pt>
                <c:pt idx="133">
                  <c:v>0.89227657143000005</c:v>
                </c:pt>
                <c:pt idx="134">
                  <c:v>1.1049882418999999</c:v>
                </c:pt>
                <c:pt idx="135">
                  <c:v>1.1101889033000001</c:v>
                </c:pt>
                <c:pt idx="136">
                  <c:v>1.0904791581</c:v>
                </c:pt>
                <c:pt idx="137">
                  <c:v>1.0855233666999999</c:v>
                </c:pt>
                <c:pt idx="138">
                  <c:v>1.1047483677000001</c:v>
                </c:pt>
                <c:pt idx="139">
                  <c:v>1.1104106418999999</c:v>
                </c:pt>
                <c:pt idx="140">
                  <c:v>1.1217148467</c:v>
                </c:pt>
                <c:pt idx="141">
                  <c:v>1.0837097871000001</c:v>
                </c:pt>
                <c:pt idx="142">
                  <c:v>1.0893641000000001</c:v>
                </c:pt>
                <c:pt idx="143">
                  <c:v>1.0852645354999999</c:v>
                </c:pt>
                <c:pt idx="144">
                  <c:v>1.0502209935</c:v>
                </c:pt>
                <c:pt idx="145">
                  <c:v>1.0590201320999999</c:v>
                </c:pt>
                <c:pt idx="146">
                  <c:v>1.0655001226</c:v>
                </c:pt>
                <c:pt idx="147">
                  <c:v>1.0904212567</c:v>
                </c:pt>
                <c:pt idx="148">
                  <c:v>1.0829681387000001</c:v>
                </c:pt>
                <c:pt idx="149">
                  <c:v>1.1177379866999999</c:v>
                </c:pt>
                <c:pt idx="150">
                  <c:v>1.1021207677</c:v>
                </c:pt>
                <c:pt idx="151">
                  <c:v>1.1111421194</c:v>
                </c:pt>
                <c:pt idx="152">
                  <c:v>1.1322174332999999</c:v>
                </c:pt>
                <c:pt idx="153">
                  <c:v>1.1389632581</c:v>
                </c:pt>
                <c:pt idx="154">
                  <c:v>1.1067758700000001</c:v>
                </c:pt>
                <c:pt idx="155">
                  <c:v>1.0796035968</c:v>
                </c:pt>
                <c:pt idx="156">
                  <c:v>1.1166346161</c:v>
                </c:pt>
                <c:pt idx="157">
                  <c:v>1.1276511536</c:v>
                </c:pt>
                <c:pt idx="158">
                  <c:v>1.1687670226</c:v>
                </c:pt>
                <c:pt idx="159">
                  <c:v>1.1520734399999999</c:v>
                </c:pt>
                <c:pt idx="160">
                  <c:v>1.1769850934999999</c:v>
                </c:pt>
                <c:pt idx="161">
                  <c:v>1.1800682967</c:v>
                </c:pt>
                <c:pt idx="162">
                  <c:v>1.1879409097</c:v>
                </c:pt>
                <c:pt idx="163">
                  <c:v>1.1685111903000001</c:v>
                </c:pt>
                <c:pt idx="164">
                  <c:v>1.1670847932999999</c:v>
                </c:pt>
                <c:pt idx="165">
                  <c:v>1.1315479871</c:v>
                </c:pt>
                <c:pt idx="166">
                  <c:v>1.1188004833</c:v>
                </c:pt>
                <c:pt idx="167">
                  <c:v>1.0774595774</c:v>
                </c:pt>
                <c:pt idx="168">
                  <c:v>1.0402186226000001</c:v>
                </c:pt>
                <c:pt idx="169">
                  <c:v>1.0830678309999999</c:v>
                </c:pt>
                <c:pt idx="170">
                  <c:v>1.1104107968000001</c:v>
                </c:pt>
                <c:pt idx="171">
                  <c:v>1.1493622133000001</c:v>
                </c:pt>
                <c:pt idx="172">
                  <c:v>1.1923546225999999</c:v>
                </c:pt>
                <c:pt idx="173">
                  <c:v>1.1946250332999999</c:v>
                </c:pt>
                <c:pt idx="174">
                  <c:v>1.1711219032</c:v>
                </c:pt>
                <c:pt idx="175">
                  <c:v>1.2076613386999999</c:v>
                </c:pt>
                <c:pt idx="176">
                  <c:v>1.21098394</c:v>
                </c:pt>
                <c:pt idx="177">
                  <c:v>1.2225743774</c:v>
                </c:pt>
                <c:pt idx="178">
                  <c:v>1.1711061533</c:v>
                </c:pt>
                <c:pt idx="179">
                  <c:v>1.1465107967999999</c:v>
                </c:pt>
                <c:pt idx="180">
                  <c:v>1.1287583097</c:v>
                </c:pt>
                <c:pt idx="181">
                  <c:v>1.1804346107000001</c:v>
                </c:pt>
                <c:pt idx="182">
                  <c:v>1.1747767741999999</c:v>
                </c:pt>
                <c:pt idx="183">
                  <c:v>1.1802165567</c:v>
                </c:pt>
                <c:pt idx="184">
                  <c:v>1.1714020645000001</c:v>
                </c:pt>
                <c:pt idx="185">
                  <c:v>1.1578120633</c:v>
                </c:pt>
                <c:pt idx="186">
                  <c:v>1.1236712032</c:v>
                </c:pt>
                <c:pt idx="187">
                  <c:v>1.1375344194000001</c:v>
                </c:pt>
                <c:pt idx="188">
                  <c:v>1.1362708398000001</c:v>
                </c:pt>
                <c:pt idx="189">
                  <c:v>1.1326839299</c:v>
                </c:pt>
                <c:pt idx="190">
                  <c:v>1.1314149655000001</c:v>
                </c:pt>
                <c:pt idx="191">
                  <c:v>1.1334997977000001</c:v>
                </c:pt>
                <c:pt idx="192">
                  <c:v>1.1353059178</c:v>
                </c:pt>
                <c:pt idx="193">
                  <c:v>1.1129483368999999</c:v>
                </c:pt>
                <c:pt idx="194">
                  <c:v>1.1098101654999999</c:v>
                </c:pt>
                <c:pt idx="195">
                  <c:v>1.1106225486000001</c:v>
                </c:pt>
                <c:pt idx="196">
                  <c:v>1.1101065617999999</c:v>
                </c:pt>
                <c:pt idx="197">
                  <c:v>1.1091739219000001</c:v>
                </c:pt>
                <c:pt idx="198">
                  <c:v>1.1077032143000001</c:v>
                </c:pt>
                <c:pt idx="199">
                  <c:v>1.1067196233000001</c:v>
                </c:pt>
                <c:pt idx="200">
                  <c:v>1.1150354433</c:v>
                </c:pt>
                <c:pt idx="201">
                  <c:v>1.1218204338</c:v>
                </c:pt>
                <c:pt idx="202">
                  <c:v>1.1283310776</c:v>
                </c:pt>
                <c:pt idx="203">
                  <c:v>1.1350978806000001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9D-4B29-99AD-E30BA95F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dateAx>
        <c:axId val="-976502336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2"/>
        <c:majorTimeUnit val="years"/>
        <c:minorUnit val="1"/>
        <c:minorTimeUnit val="months"/>
      </c:dateAx>
      <c:valAx>
        <c:axId val="-97650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low"/>
        <c:spPr>
          <a:ln>
            <a:solidFill>
              <a:schemeClr val="bg1">
                <a:lumMod val="65000"/>
              </a:schemeClr>
            </a:solidFill>
            <a:prstDash val="dash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At val="45444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1073199183435"/>
          <c:y val="0.12353737032870891"/>
          <c:w val="0.77024095946340043"/>
          <c:h val="0.72096081739782525"/>
        </c:manualLayout>
      </c:layout>
      <c:lineChart>
        <c:grouping val="standard"/>
        <c:varyColors val="0"/>
        <c:ser>
          <c:idx val="1"/>
          <c:order val="0"/>
          <c:tx>
            <c:strRef>
              <c:f>'4'!$C$49</c:f>
              <c:strCache>
                <c:ptCount val="1"/>
                <c:pt idx="0">
                  <c:v>monthly history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'4'!$A$50:$A$97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'4'!$C$50:$C$97</c:f>
              <c:numCache>
                <c:formatCode>0.00</c:formatCode>
                <c:ptCount val="48"/>
                <c:pt idx="0">
                  <c:v>101.39765776</c:v>
                </c:pt>
                <c:pt idx="1">
                  <c:v>101.99772675</c:v>
                </c:pt>
                <c:pt idx="2">
                  <c:v>102.34114533</c:v>
                </c:pt>
                <c:pt idx="3">
                  <c:v>102.13670481</c:v>
                </c:pt>
                <c:pt idx="4">
                  <c:v>101.62458683</c:v>
                </c:pt>
                <c:pt idx="5">
                  <c:v>102.53531891</c:v>
                </c:pt>
                <c:pt idx="6">
                  <c:v>102.03907143000001</c:v>
                </c:pt>
                <c:pt idx="7">
                  <c:v>101.72722509</c:v>
                </c:pt>
                <c:pt idx="8">
                  <c:v>102.82572576</c:v>
                </c:pt>
                <c:pt idx="9">
                  <c:v>103.07801619999999</c:v>
                </c:pt>
                <c:pt idx="10">
                  <c:v>103.87120088</c:v>
                </c:pt>
                <c:pt idx="11">
                  <c:v>103.88299507000001</c:v>
                </c:pt>
                <c:pt idx="12">
                  <c:v>101.47375065999999</c:v>
                </c:pt>
                <c:pt idx="13">
                  <c:v>102.75519959</c:v>
                </c:pt>
                <c:pt idx="14">
                  <c:v>103.54519845</c:v>
                </c:pt>
                <c:pt idx="15">
                  <c:v>103.45197322</c:v>
                </c:pt>
                <c:pt idx="16">
                  <c:v>103.09341913</c:v>
                </c:pt>
                <c:pt idx="17">
                  <c:v>103.07782539</c:v>
                </c:pt>
                <c:pt idx="18">
                  <c:v>103.18587931</c:v>
                </c:pt>
                <c:pt idx="19">
                  <c:v>103.565901</c:v>
                </c:pt>
                <c:pt idx="20">
                  <c:v>102.45050565</c:v>
                </c:pt>
                <c:pt idx="21">
                  <c:v>103.76749499</c:v>
                </c:pt>
                <c:pt idx="22">
                  <c:v>103.89538715</c:v>
                </c:pt>
                <c:pt idx="23">
                  <c:v>103.77610297</c:v>
                </c:pt>
                <c:pt idx="24">
                  <c:v>102.76197356999999</c:v>
                </c:pt>
                <c:pt idx="25">
                  <c:v>103.30020079000001</c:v>
                </c:pt>
                <c:pt idx="26">
                  <c:v>104.76302739</c:v>
                </c:pt>
                <c:pt idx="27">
                  <c:v>104.41444547</c:v>
                </c:pt>
                <c:pt idx="28">
                  <c:v>104.89166365</c:v>
                </c:pt>
                <c:pt idx="29">
                  <c:v>106.11361537000001</c:v>
                </c:pt>
                <c:pt idx="30">
                  <c:v>107.03879435</c:v>
                </c:pt>
                <c:pt idx="31">
                  <c:v>107.19020141999999</c:v>
                </c:pt>
                <c:pt idx="32">
                  <c:v>108.48906890000001</c:v>
                </c:pt>
                <c:pt idx="33">
                  <c:v>108.17902467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A-4EB2-B397-6C856643CDE4}"/>
            </c:ext>
          </c:extLst>
        </c:ser>
        <c:ser>
          <c:idx val="0"/>
          <c:order val="1"/>
          <c:tx>
            <c:strRef>
              <c:f>'4'!$D$49</c:f>
              <c:strCache>
                <c:ptCount val="1"/>
                <c:pt idx="0">
                  <c:v>monthly forecast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'4'!$A$50:$A$97</c:f>
              <c:numCache>
                <c:formatCode>General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'4'!$D$50:$D$97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108.17902467</c:v>
                </c:pt>
                <c:pt idx="34">
                  <c:v>107.52197798</c:v>
                </c:pt>
                <c:pt idx="35">
                  <c:v>106.91877879</c:v>
                </c:pt>
                <c:pt idx="36">
                  <c:v>106.6188035</c:v>
                </c:pt>
                <c:pt idx="37">
                  <c:v>106.52277121</c:v>
                </c:pt>
                <c:pt idx="38">
                  <c:v>106.32358834</c:v>
                </c:pt>
                <c:pt idx="39">
                  <c:v>106.8253091</c:v>
                </c:pt>
                <c:pt idx="40">
                  <c:v>107.033619</c:v>
                </c:pt>
                <c:pt idx="41">
                  <c:v>107.70516866</c:v>
                </c:pt>
                <c:pt idx="42">
                  <c:v>107.88927803</c:v>
                </c:pt>
                <c:pt idx="43">
                  <c:v>107.82739132</c:v>
                </c:pt>
                <c:pt idx="44">
                  <c:v>107.6332663</c:v>
                </c:pt>
                <c:pt idx="45">
                  <c:v>108.02337694000001</c:v>
                </c:pt>
                <c:pt idx="46">
                  <c:v>108.31884755999999</c:v>
                </c:pt>
                <c:pt idx="47">
                  <c:v>107.72203004000001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A-4EB2-B397-6C856643CDE4}"/>
            </c:ext>
          </c:extLst>
        </c:ser>
        <c:ser>
          <c:idx val="2"/>
          <c:order val="2"/>
          <c:tx>
            <c:strRef>
              <c:f>'4'!$E$49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'4'!$E$50:$E$97</c:f>
              <c:numCache>
                <c:formatCode>0.000</c:formatCode>
                <c:ptCount val="48"/>
                <c:pt idx="1">
                  <c:v>102.454781235</c:v>
                </c:pt>
                <c:pt idx="2">
                  <c:v>102.454781235</c:v>
                </c:pt>
                <c:pt idx="3">
                  <c:v>102.454781235</c:v>
                </c:pt>
                <c:pt idx="4">
                  <c:v>102.454781235</c:v>
                </c:pt>
                <c:pt idx="5">
                  <c:v>102.454781235</c:v>
                </c:pt>
                <c:pt idx="6">
                  <c:v>102.454781235</c:v>
                </c:pt>
                <c:pt idx="7">
                  <c:v>102.454781235</c:v>
                </c:pt>
                <c:pt idx="8">
                  <c:v>102.454781235</c:v>
                </c:pt>
                <c:pt idx="9">
                  <c:v>102.454781235</c:v>
                </c:pt>
                <c:pt idx="10">
                  <c:v>102.454781235</c:v>
                </c:pt>
                <c:pt idx="13">
                  <c:v>103.16988645916666</c:v>
                </c:pt>
                <c:pt idx="14">
                  <c:v>103.16988645916666</c:v>
                </c:pt>
                <c:pt idx="15">
                  <c:v>103.16988645916666</c:v>
                </c:pt>
                <c:pt idx="16">
                  <c:v>103.16988645916666</c:v>
                </c:pt>
                <c:pt idx="17">
                  <c:v>103.16988645916666</c:v>
                </c:pt>
                <c:pt idx="18">
                  <c:v>103.16988645916666</c:v>
                </c:pt>
                <c:pt idx="19">
                  <c:v>103.16988645916666</c:v>
                </c:pt>
                <c:pt idx="20">
                  <c:v>103.16988645916666</c:v>
                </c:pt>
                <c:pt idx="21">
                  <c:v>103.16988645916666</c:v>
                </c:pt>
                <c:pt idx="22">
                  <c:v>103.16988645916666</c:v>
                </c:pt>
                <c:pt idx="25">
                  <c:v>105.96523102916667</c:v>
                </c:pt>
                <c:pt idx="26">
                  <c:v>105.96523102916667</c:v>
                </c:pt>
                <c:pt idx="27">
                  <c:v>105.96523102916667</c:v>
                </c:pt>
                <c:pt idx="28">
                  <c:v>105.96523102916667</c:v>
                </c:pt>
                <c:pt idx="29">
                  <c:v>105.96523102916667</c:v>
                </c:pt>
                <c:pt idx="30">
                  <c:v>105.96523102916667</c:v>
                </c:pt>
                <c:pt idx="31">
                  <c:v>105.96523102916667</c:v>
                </c:pt>
                <c:pt idx="32">
                  <c:v>105.96523102916667</c:v>
                </c:pt>
                <c:pt idx="33">
                  <c:v>105.96523102916667</c:v>
                </c:pt>
                <c:pt idx="34">
                  <c:v>105.96523102916667</c:v>
                </c:pt>
                <c:pt idx="37">
                  <c:v>107.3702875</c:v>
                </c:pt>
                <c:pt idx="38">
                  <c:v>107.3702875</c:v>
                </c:pt>
                <c:pt idx="39">
                  <c:v>107.3702875</c:v>
                </c:pt>
                <c:pt idx="40">
                  <c:v>107.3702875</c:v>
                </c:pt>
                <c:pt idx="41">
                  <c:v>107.3702875</c:v>
                </c:pt>
                <c:pt idx="42">
                  <c:v>107.3702875</c:v>
                </c:pt>
                <c:pt idx="43">
                  <c:v>107.3702875</c:v>
                </c:pt>
                <c:pt idx="44">
                  <c:v>107.3702875</c:v>
                </c:pt>
                <c:pt idx="45">
                  <c:v>107.3702875</c:v>
                </c:pt>
                <c:pt idx="46">
                  <c:v>107.3702875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3A-4EB2-B397-6C856643C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1696"/>
        <c:axId val="-982731360"/>
      </c:lineChart>
      <c:catAx>
        <c:axId val="-98274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13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1360"/>
        <c:scaling>
          <c:orientation val="minMax"/>
          <c:max val="110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1696"/>
        <c:crosses val="autoZero"/>
        <c:crossBetween val="midCat"/>
        <c:majorUnit val="2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1433995461045733"/>
          <c:y val="0.56314578859460751"/>
          <c:w val="0.54402850685331006"/>
          <c:h val="0.20389183170285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0927824665876"/>
          <c:y val="0.13047285379154466"/>
          <c:w val="0.80323666803211691"/>
          <c:h val="0.720864449226461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'5'!$B$28</c:f>
              <c:strCache>
                <c:ptCount val="1"/>
                <c:pt idx="0">
                  <c:v>         Lower 48 States (excl GOA)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'5'!$I$28:$L$28</c:f>
              <c:numCache>
                <c:formatCode>0.00</c:formatCode>
                <c:ptCount val="4"/>
                <c:pt idx="0">
                  <c:v>0.81766595640000084</c:v>
                </c:pt>
                <c:pt idx="1">
                  <c:v>0.37253588199999932</c:v>
                </c:pt>
                <c:pt idx="2">
                  <c:v>0.23836269600000115</c:v>
                </c:pt>
                <c:pt idx="3">
                  <c:v>-0.1346023840000008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FD7-4893-9056-658A62732A4C}"/>
            </c:ext>
          </c:extLst>
        </c:ser>
        <c:ser>
          <c:idx val="1"/>
          <c:order val="2"/>
          <c:tx>
            <c:strRef>
              <c:f>'5'!$B$26</c:f>
              <c:strCache>
                <c:ptCount val="1"/>
                <c:pt idx="0">
                  <c:v>         Alaska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'5'!$I$26:$L$26</c:f>
              <c:numCache>
                <c:formatCode>0.00</c:formatCode>
                <c:ptCount val="4"/>
                <c:pt idx="0">
                  <c:v>-1.1377358899999968E-2</c:v>
                </c:pt>
                <c:pt idx="1">
                  <c:v>-4.716444310000012E-3</c:v>
                </c:pt>
                <c:pt idx="2">
                  <c:v>1.182703209999969E-3</c:v>
                </c:pt>
                <c:pt idx="3">
                  <c:v>5.5063574530000048E-2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7-4893-9056-658A62732A4C}"/>
            </c:ext>
          </c:extLst>
        </c:ser>
        <c:ser>
          <c:idx val="2"/>
          <c:order val="3"/>
          <c:tx>
            <c:strRef>
              <c:f>'5'!$B$27</c:f>
              <c:strCache>
                <c:ptCount val="1"/>
                <c:pt idx="0">
                  <c:v>         Federal Gulf of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'5'!$I$27:$L$27</c:f>
              <c:numCache>
                <c:formatCode>0.00</c:formatCode>
                <c:ptCount val="4"/>
                <c:pt idx="0">
                  <c:v>0.13287716709999997</c:v>
                </c:pt>
                <c:pt idx="1">
                  <c:v>-7.6617354399999948E-2</c:v>
                </c:pt>
                <c:pt idx="2">
                  <c:v>0.11857652839999999</c:v>
                </c:pt>
                <c:pt idx="3">
                  <c:v>6.4501001499999822E-2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7-4893-9056-658A6273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48768"/>
        <c:axId val="-982745504"/>
        <c:extLst/>
      </c:barChart>
      <c:lineChart>
        <c:grouping val="stacked"/>
        <c:varyColors val="0"/>
        <c:ser>
          <c:idx val="3"/>
          <c:order val="0"/>
          <c:tx>
            <c:strRef>
              <c:f>'5'!$B$29</c:f>
              <c:strCache>
                <c:ptCount val="1"/>
                <c:pt idx="0">
                  <c:v>total U.S. production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7.2683777507333486E-2"/>
                  <c:y val="-3.8052031291564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7-4893-9056-658A62732A4C}"/>
                </c:ext>
              </c:extLst>
            </c:dLbl>
            <c:dLbl>
              <c:idx val="1"/>
              <c:layout>
                <c:manualLayout>
                  <c:x val="-7.6830962067933189E-2"/>
                  <c:y val="-6.6847473028759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7-4893-9056-658A62732A4C}"/>
                </c:ext>
              </c:extLst>
            </c:dLbl>
            <c:dLbl>
              <c:idx val="3"/>
              <c:layout>
                <c:manualLayout>
                  <c:x val="-8.6503268899585484E-2"/>
                  <c:y val="6.7636881950627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E2-4438-A026-084958B18E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'5'!$I$25:$L$25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'5'!$I$29:$L$29</c:f>
              <c:numCache>
                <c:formatCode>0.00</c:formatCode>
                <c:ptCount val="4"/>
                <c:pt idx="0">
                  <c:v>0.9391657646000009</c:v>
                </c:pt>
                <c:pt idx="1">
                  <c:v>0.29120208328999936</c:v>
                </c:pt>
                <c:pt idx="2">
                  <c:v>0.35812192761000111</c:v>
                </c:pt>
                <c:pt idx="3">
                  <c:v>-1.5037807970000927E-2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FD7-4893-9056-658A6273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8768"/>
        <c:axId val="-982745504"/>
      </c:lineChart>
      <c:scatterChart>
        <c:scatterStyle val="lineMarker"/>
        <c:varyColors val="0"/>
        <c:ser>
          <c:idx val="0"/>
          <c:order val="4"/>
          <c:tx>
            <c:strRef>
              <c:f>'5'!$B$89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'5'!$A$90:$A$91</c:f>
              <c:numCache>
                <c:formatCode>0.00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'5'!$B$90:$B$91</c:f>
              <c:numCache>
                <c:formatCode>0.00</c:formatCode>
                <c:ptCount val="2"/>
                <c:pt idx="0">
                  <c:v>-2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FD7-4893-9056-658A6273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8560"/>
        <c:axId val="-982737888"/>
      </c:scatterChart>
      <c:catAx>
        <c:axId val="-98274876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5504"/>
        <c:crosses val="autoZero"/>
        <c:auto val="1"/>
        <c:lblAlgn val="ctr"/>
        <c:lblOffset val="100"/>
        <c:tickLblSkip val="1"/>
        <c:noMultiLvlLbl val="0"/>
      </c:catAx>
      <c:valAx>
        <c:axId val="-982745504"/>
        <c:scaling>
          <c:orientation val="minMax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8768"/>
        <c:crosses val="autoZero"/>
        <c:crossBetween val="between"/>
        <c:majorUnit val="0.2"/>
      </c:valAx>
      <c:valAx>
        <c:axId val="-982737888"/>
        <c:scaling>
          <c:orientation val="minMax"/>
          <c:max val="10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82758560"/>
        <c:crosses val="max"/>
        <c:crossBetween val="midCat"/>
      </c:valAx>
      <c:valAx>
        <c:axId val="-9827585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982737888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8110236220476"/>
          <c:y val="0.12351364789624009"/>
          <c:w val="0.79455963837853605"/>
          <c:h val="0.7368577313986352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'5'!$A$35:$A$82</c:f>
              <c:numCache>
                <c:formatCode>0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'5'!$C$35:$C$82</c:f>
              <c:numCache>
                <c:formatCode>0.00</c:formatCode>
                <c:ptCount val="48"/>
                <c:pt idx="0">
                  <c:v>12.640105</c:v>
                </c:pt>
                <c:pt idx="1">
                  <c:v>12.620922999999999</c:v>
                </c:pt>
                <c:pt idx="2">
                  <c:v>12.867153999999999</c:v>
                </c:pt>
                <c:pt idx="3">
                  <c:v>12.734163000000001</c:v>
                </c:pt>
                <c:pt idx="4">
                  <c:v>12.73226</c:v>
                </c:pt>
                <c:pt idx="5">
                  <c:v>12.787032999999999</c:v>
                </c:pt>
                <c:pt idx="6">
                  <c:v>12.912464</c:v>
                </c:pt>
                <c:pt idx="7">
                  <c:v>12.999148999999999</c:v>
                </c:pt>
                <c:pt idx="8">
                  <c:v>13.17794</c:v>
                </c:pt>
                <c:pt idx="9">
                  <c:v>13.213355</c:v>
                </c:pt>
                <c:pt idx="10">
                  <c:v>13.315652999999999</c:v>
                </c:pt>
                <c:pt idx="11">
                  <c:v>13.29698</c:v>
                </c:pt>
                <c:pt idx="12">
                  <c:v>12.517327999999999</c:v>
                </c:pt>
                <c:pt idx="13">
                  <c:v>13.128899000000001</c:v>
                </c:pt>
                <c:pt idx="14">
                  <c:v>13.190308999999999</c:v>
                </c:pt>
                <c:pt idx="15">
                  <c:v>13.313839</c:v>
                </c:pt>
                <c:pt idx="16">
                  <c:v>13.256073000000001</c:v>
                </c:pt>
                <c:pt idx="17">
                  <c:v>13.251652</c:v>
                </c:pt>
                <c:pt idx="18">
                  <c:v>13.21224</c:v>
                </c:pt>
                <c:pt idx="19">
                  <c:v>13.41051</c:v>
                </c:pt>
                <c:pt idx="20">
                  <c:v>13.170586</c:v>
                </c:pt>
                <c:pt idx="21">
                  <c:v>13.529911999999999</c:v>
                </c:pt>
                <c:pt idx="22">
                  <c:v>13.395830999999999</c:v>
                </c:pt>
                <c:pt idx="23">
                  <c:v>13.437274</c:v>
                </c:pt>
                <c:pt idx="24">
                  <c:v>13.140373</c:v>
                </c:pt>
                <c:pt idx="25">
                  <c:v>13.239549999999999</c:v>
                </c:pt>
                <c:pt idx="26">
                  <c:v>13.452956</c:v>
                </c:pt>
                <c:pt idx="27">
                  <c:v>13.465611000000001</c:v>
                </c:pt>
                <c:pt idx="28">
                  <c:v>13.446565</c:v>
                </c:pt>
                <c:pt idx="29">
                  <c:v>13.610484</c:v>
                </c:pt>
                <c:pt idx="30">
                  <c:v>13.707538</c:v>
                </c:pt>
                <c:pt idx="31">
                  <c:v>13.793866</c:v>
                </c:pt>
                <c:pt idx="32">
                  <c:v>13.784930229</c:v>
                </c:pt>
                <c:pt idx="33">
                  <c:v>13.794959551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9AA-B8DB-70717A3181F4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'5'!$A$35:$A$82</c:f>
              <c:numCache>
                <c:formatCode>0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'5'!$D$35:$D$82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13.794959551</c:v>
                </c:pt>
                <c:pt idx="34">
                  <c:v>13.86416</c:v>
                </c:pt>
                <c:pt idx="35">
                  <c:v>13.788740000000001</c:v>
                </c:pt>
                <c:pt idx="36">
                  <c:v>13.749129999999999</c:v>
                </c:pt>
                <c:pt idx="37">
                  <c:v>13.71712</c:v>
                </c:pt>
                <c:pt idx="38">
                  <c:v>13.549469999999999</c:v>
                </c:pt>
                <c:pt idx="39">
                  <c:v>13.63987</c:v>
                </c:pt>
                <c:pt idx="40">
                  <c:v>13.593159999999999</c:v>
                </c:pt>
                <c:pt idx="41">
                  <c:v>13.57532</c:v>
                </c:pt>
                <c:pt idx="42">
                  <c:v>13.48485</c:v>
                </c:pt>
                <c:pt idx="43">
                  <c:v>13.541740000000001</c:v>
                </c:pt>
                <c:pt idx="44">
                  <c:v>13.392749999999999</c:v>
                </c:pt>
                <c:pt idx="45">
                  <c:v>13.484439999999999</c:v>
                </c:pt>
                <c:pt idx="46">
                  <c:v>13.60927</c:v>
                </c:pt>
                <c:pt idx="47">
                  <c:v>13.60539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8-49AA-B8DB-70717A3181F4}"/>
            </c:ext>
          </c:extLst>
        </c:ser>
        <c:ser>
          <c:idx val="1"/>
          <c:order val="2"/>
          <c:tx>
            <c:strRef>
              <c:f>'5'!$E$34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4003" cap="rnd">
              <a:solidFill>
                <a:schemeClr val="tx1">
                  <a:alpha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'5'!$A$35:$A$82</c:f>
              <c:numCache>
                <c:formatCode>0</c:formatCode>
                <c:ptCount val="48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</c:numCache>
            </c:numRef>
          </c:cat>
          <c:val>
            <c:numRef>
              <c:f>'5'!$E$35:$E$82</c:f>
              <c:numCache>
                <c:formatCode>0.00</c:formatCode>
                <c:ptCount val="48"/>
                <c:pt idx="1">
                  <c:v>12.941431583333333</c:v>
                </c:pt>
                <c:pt idx="2">
                  <c:v>12.941431583333333</c:v>
                </c:pt>
                <c:pt idx="3">
                  <c:v>12.941431583333333</c:v>
                </c:pt>
                <c:pt idx="4">
                  <c:v>12.941431583333333</c:v>
                </c:pt>
                <c:pt idx="5">
                  <c:v>12.941431583333333</c:v>
                </c:pt>
                <c:pt idx="6">
                  <c:v>12.941431583333333</c:v>
                </c:pt>
                <c:pt idx="7">
                  <c:v>12.941431583333333</c:v>
                </c:pt>
                <c:pt idx="8">
                  <c:v>12.941431583333333</c:v>
                </c:pt>
                <c:pt idx="9">
                  <c:v>12.941431583333333</c:v>
                </c:pt>
                <c:pt idx="10">
                  <c:v>12.941431583333333</c:v>
                </c:pt>
                <c:pt idx="13">
                  <c:v>13.234537749999999</c:v>
                </c:pt>
                <c:pt idx="14">
                  <c:v>13.234537749999999</c:v>
                </c:pt>
                <c:pt idx="15">
                  <c:v>13.234537749999999</c:v>
                </c:pt>
                <c:pt idx="16">
                  <c:v>13.234537749999999</c:v>
                </c:pt>
                <c:pt idx="17">
                  <c:v>13.234537749999999</c:v>
                </c:pt>
                <c:pt idx="18">
                  <c:v>13.234537749999999</c:v>
                </c:pt>
                <c:pt idx="19">
                  <c:v>13.234537749999999</c:v>
                </c:pt>
                <c:pt idx="20">
                  <c:v>13.234537749999999</c:v>
                </c:pt>
                <c:pt idx="21">
                  <c:v>13.234537749999999</c:v>
                </c:pt>
                <c:pt idx="22">
                  <c:v>13.234537749999999</c:v>
                </c:pt>
                <c:pt idx="25">
                  <c:v>13.590811064999999</c:v>
                </c:pt>
                <c:pt idx="26">
                  <c:v>13.590811064999999</c:v>
                </c:pt>
                <c:pt idx="27">
                  <c:v>13.590811064999999</c:v>
                </c:pt>
                <c:pt idx="28">
                  <c:v>13.590811064999999</c:v>
                </c:pt>
                <c:pt idx="29">
                  <c:v>13.590811064999999</c:v>
                </c:pt>
                <c:pt idx="30">
                  <c:v>13.590811064999999</c:v>
                </c:pt>
                <c:pt idx="31">
                  <c:v>13.590811064999999</c:v>
                </c:pt>
                <c:pt idx="32">
                  <c:v>13.590811064999999</c:v>
                </c:pt>
                <c:pt idx="33">
                  <c:v>13.590811064999999</c:v>
                </c:pt>
                <c:pt idx="34">
                  <c:v>13.590811064999999</c:v>
                </c:pt>
                <c:pt idx="37">
                  <c:v>13.578542500000003</c:v>
                </c:pt>
                <c:pt idx="38">
                  <c:v>13.578542500000003</c:v>
                </c:pt>
                <c:pt idx="39">
                  <c:v>13.578542500000003</c:v>
                </c:pt>
                <c:pt idx="40">
                  <c:v>13.578542500000003</c:v>
                </c:pt>
                <c:pt idx="41">
                  <c:v>13.578542500000003</c:v>
                </c:pt>
                <c:pt idx="42">
                  <c:v>13.578542500000003</c:v>
                </c:pt>
                <c:pt idx="43">
                  <c:v>13.578542500000003</c:v>
                </c:pt>
                <c:pt idx="44">
                  <c:v>13.578542500000003</c:v>
                </c:pt>
                <c:pt idx="45">
                  <c:v>13.578542500000003</c:v>
                </c:pt>
                <c:pt idx="46">
                  <c:v>13.578542500000003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C8-49AA-B8DB-70717A318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29184"/>
        <c:axId val="-982754208"/>
      </c:lineChart>
      <c:catAx>
        <c:axId val="-98272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420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4208"/>
        <c:scaling>
          <c:orientation val="minMax"/>
          <c:max val="16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29184"/>
        <c:crosses val="autoZero"/>
        <c:crossBetween val="midCat"/>
        <c:majorUnit val="1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2135757671788143"/>
          <c:y val="0.50843278442665529"/>
          <c:w val="0.521829250510353"/>
          <c:h val="0.20531909060548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ia.gov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8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9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105647</xdr:colOff>
      <xdr:row>0</xdr:row>
      <xdr:rowOff>47625</xdr:rowOff>
    </xdr:from>
    <xdr:to>
      <xdr:col>0</xdr:col>
      <xdr:colOff>675402</xdr:colOff>
      <xdr:row>1</xdr:row>
      <xdr:rowOff>219075</xdr:rowOff>
    </xdr:to>
    <xdr:pic>
      <xdr:nvPicPr>
        <xdr:cNvPr id="3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647" y="47625"/>
          <a:ext cx="569755" cy="45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438094</xdr:colOff>
      <xdr:row>3</xdr:row>
      <xdr:rowOff>146050</xdr:rowOff>
    </xdr:from>
    <xdr:to>
      <xdr:col>9</xdr:col>
      <xdr:colOff>13493</xdr:colOff>
      <xdr:row>23</xdr:row>
      <xdr:rowOff>107950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438094" y="669925"/>
          <a:ext cx="5566624" cy="3200400"/>
          <a:chOff x="571222" y="676275"/>
          <a:chExt cx="5522396" cy="3200400"/>
        </a:xfrm>
      </xdr:grpSpPr>
      <xdr:graphicFrame macro="">
        <xdr:nvGraphicFramePr>
          <xdr:cNvPr id="2" name="Chart 2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GraphicFramePr>
            <a:graphicFrameLocks/>
          </xdr:cNvGraphicFramePr>
        </xdr:nvGraphicFramePr>
        <xdr:xfrm>
          <a:off x="3350418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aphicFramePr>
            <a:graphicFrameLocks/>
          </xdr:cNvGraphicFramePr>
        </xdr:nvGraphicFramePr>
        <xdr:xfrm>
          <a:off x="609600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46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571222" y="3666027"/>
            <a:ext cx="5230991" cy="18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rtlCol="0" anchor="t">
            <a:noAutofit/>
          </a:bodyPr>
          <a:lstStyle/>
          <a:p>
            <a:fld id="{8FBC296C-997A-49DF-BDFB-A385FBD04365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7" name="Picture 1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 preferRelativeResize="0"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26510" y="3571880"/>
            <a:ext cx="343951" cy="290756"/>
          </a:xfrm>
          <a:prstGeom prst="rect">
            <a:avLst/>
          </a:prstGeom>
        </xdr:spPr>
      </xdr:pic>
    </xdr:grpSp>
    <xdr:clientData/>
  </xdr:twoCell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0.53977</cdr:x>
      <cdr:y>0.63775</cdr:y>
    </cdr:from>
    <cdr:to>
      <cdr:x>0.77936</cdr:x>
      <cdr:y>0.8312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97825" y="2079524"/>
          <a:ext cx="664851" cy="630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18288" rIns="9144" bIns="18288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</a:t>
          </a:r>
        </a:p>
        <a:p xmlns:a="http://schemas.openxmlformats.org/drawingml/2006/main">
          <a:r>
            <a:rPr lang="en-US" sz="9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petroleum</a:t>
          </a:r>
        </a:p>
        <a:p xmlns:a="http://schemas.openxmlformats.org/drawingml/2006/main">
          <a:r>
            <a:rPr lang="en-US" sz="9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coal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0.12785</cdr:x>
      <cdr:y>0.1776</cdr:y>
    </cdr:from>
    <cdr:to>
      <cdr:x>0.55492</cdr:x>
      <cdr:y>0.80727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4764" y="558804"/>
          <a:ext cx="1185125" cy="1981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energy</a:t>
          </a:r>
        </a:p>
        <a:p xmlns:a="http://schemas.openxmlformats.org/drawingml/2006/main">
          <a:endParaRPr lang="en-US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petroleum</a:t>
          </a:r>
        </a:p>
        <a:p xmlns:a="http://schemas.openxmlformats.org/drawingml/2006/main">
          <a:endParaRPr lang="en-US" sz="90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natural gas</a:t>
          </a:r>
        </a:p>
        <a:p xmlns:a="http://schemas.openxmlformats.org/drawingml/2006/main">
          <a:endParaRPr lang="en-US" sz="90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tx1">
                <a:lumMod val="50000"/>
                <a:lumOff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coal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0.9375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601516" cy="458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annual CO</a:t>
          </a:r>
          <a:r>
            <a:rPr lang="en-US" sz="1000" b="1" i="0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emissions by source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metric tons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4</xdr:row>
      <xdr:rowOff>96391</xdr:rowOff>
    </xdr:from>
    <xdr:to>
      <xdr:col>17</xdr:col>
      <xdr:colOff>419100</xdr:colOff>
      <xdr:row>46</xdr:row>
      <xdr:rowOff>138974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782191"/>
          <a:ext cx="10058400" cy="6900583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A8DF0A-1029-4BE3-A330-2B47958B1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2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U.S. tight oil production by formation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0.81301</cdr:x>
      <cdr:y>0.18607</cdr:y>
    </cdr:from>
    <cdr:to>
      <cdr:x>0.98026</cdr:x>
      <cdr:y>0.88259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44986" y="593725"/>
          <a:ext cx="914414" cy="222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rgbClr val="E2C7E7"/>
              </a:solidFill>
              <a:latin typeface="Arial" panose="020B0604020202020204" pitchFamily="34" charset="0"/>
              <a:cs typeface="Arial" panose="020B0604020202020204" pitchFamily="34" charset="0"/>
            </a:rPr>
            <a:t>Permian</a:t>
          </a: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Bakken</a:t>
          </a:r>
        </a:p>
        <a:p xmlns:a="http://schemas.openxmlformats.org/drawingml/2006/main">
          <a:r>
            <a:rPr lang="en-US" sz="1000" b="0">
              <a:solidFill>
                <a:srgbClr val="FAB17A"/>
              </a:solidFill>
              <a:latin typeface="Arial" panose="020B0604020202020204" pitchFamily="34" charset="0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r>
            <a:rPr lang="en-US" sz="1000" b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Niobrara-Codell</a:t>
          </a:r>
        </a:p>
        <a:p xmlns:a="http://schemas.openxmlformats.org/drawingml/2006/main">
          <a:r>
            <a:rPr lang="en-US" sz="1000" b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Austin Chalk</a:t>
          </a:r>
        </a:p>
        <a:p xmlns:a="http://schemas.openxmlformats.org/drawingml/2006/main">
          <a:r>
            <a:rPr lang="en-US" sz="10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Mississippian</a:t>
          </a:r>
        </a:p>
        <a:p xmlns:a="http://schemas.openxmlformats.org/drawingml/2006/main">
          <a:r>
            <a:rPr lang="en-US" sz="1000" b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Woodford</a:t>
          </a:r>
        </a:p>
        <a:p xmlns:a="http://schemas.openxmlformats.org/drawingml/2006/main">
          <a:r>
            <a:rPr lang="en-US" sz="10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Rest of U.S.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3EB27E-472D-46D1-9F36-BDFA754FE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3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U.S. dry shale natural gas production by formation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</a:t>
          </a: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0.81008</cdr:x>
      <cdr:y>0.18377</cdr:y>
    </cdr:from>
    <cdr:to>
      <cdr:x>0.97733</cdr:x>
      <cdr:y>0.91744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57216" y="595877"/>
          <a:ext cx="920246" cy="2378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0096D7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Permian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 dirty="0">
            <a:ln>
              <a:noFill/>
            </a:ln>
            <a:solidFill>
              <a:srgbClr val="0096D7"/>
            </a:solidFill>
            <a:effectLst/>
            <a:uLnTx/>
            <a:uFillTx/>
            <a:latin typeface="Arial"/>
            <a:ea typeface="Times New Roman" charset="0"/>
            <a:cs typeface="Times New Roman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tx2">
                  <a:lumMod val="75000"/>
                  <a:lumOff val="25000"/>
                </a:scheme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Haynesville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 dirty="0">
            <a:ln>
              <a:noFill/>
            </a:ln>
            <a:solidFill>
              <a:srgbClr val="5D9732"/>
            </a:solidFill>
            <a:effectLst/>
            <a:uLnTx/>
            <a:uFillTx/>
            <a:latin typeface="Arial"/>
            <a:ea typeface="Times New Roman" charset="0"/>
            <a:cs typeface="Times New Roman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95A0D7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Marcellus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CF97D5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Utica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E2C7E7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Eagle Ford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accent5">
                  <a:lumMod val="60000"/>
                  <a:lumOff val="40000"/>
                </a:scheme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Bakken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FAB17A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Barnett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accent4">
                  <a:lumMod val="40000"/>
                  <a:lumOff val="60000"/>
                </a:scheme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Niobrara-Codell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5D9732">
                  <a:lumMod val="40000"/>
                  <a:lumOff val="60000"/>
                </a:srgb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Fayetteville</a:t>
          </a:r>
          <a:endParaRPr lang="en-US" sz="1100" b="0" i="0" baseline="0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Mississippian</a:t>
          </a:r>
          <a:endParaRPr lang="en-US" sz="1000">
            <a:solidFill>
              <a:schemeClr val="accent2"/>
            </a:solidFill>
            <a:effectLst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chemeClr val="accent2">
                  <a:lumMod val="50000"/>
                </a:scheme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Woodford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>
              <a:ln>
                <a:noFill/>
              </a:ln>
              <a:solidFill>
                <a:srgbClr val="000000">
                  <a:lumMod val="50000"/>
                  <a:lumOff val="50000"/>
                </a:srgbClr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Rest of U.S. </a:t>
          </a:r>
        </a:p>
      </cdr:txBody>
    </cdr:sp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83270B-71A7-4896-8D44-719F0A07E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4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Lower 48 natural gas production by region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</a:t>
          </a: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0.81463</cdr:x>
      <cdr:y>0.17142</cdr:y>
    </cdr:from>
    <cdr:to>
      <cdr:x>0.98188</cdr:x>
      <cdr:y>0.85494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46086" y="546836"/>
          <a:ext cx="912821" cy="2180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96D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A33340">
                  <a:lumMod val="60000"/>
                  <a:lumOff val="4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Permian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675005">
                <a:lumMod val="40000"/>
                <a:lumOff val="60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675005">
                  <a:lumMod val="40000"/>
                  <a:lumOff val="6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Bakken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5D9732">
                  <a:lumMod val="40000"/>
                  <a:lumOff val="6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Appalachia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FFFFFF">
                <a:lumMod val="6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FFFFFF">
                  <a:lumMod val="6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Haynesville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BD732A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0.70962</cdr:x>
      <cdr:y>0.11951</cdr:y>
    </cdr:from>
    <cdr:to>
      <cdr:x>0.82113</cdr:x>
      <cdr:y>0.18994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305508-5004-6389-1681-CE0361A0355E}"/>
            </a:ext>
          </a:extLst>
        </cdr:cNvPr>
        <cdr:cNvSpPr txBox="1"/>
      </cdr:nvSpPr>
      <cdr:spPr>
        <a:xfrm xmlns:a="http://schemas.openxmlformats.org/drawingml/2006/main">
          <a:off x="3879723" y="403593"/>
          <a:ext cx="609665" cy="237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DE3338-659D-47AE-B68C-F4C2A05CC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0.01302</cdr:x>
      <cdr:y>0</cdr:y>
    </cdr:from>
    <cdr:to>
      <cdr:x>0.68663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710" y="0"/>
          <a:ext cx="1847847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 eaLnBrk="0" fontAlgn="base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 </a:t>
          </a:r>
        </a:p>
        <a:p xmlns:a="http://schemas.openxmlformats.org/drawingml/2006/main">
          <a:pPr rtl="0" eaLnBrk="0" fontAlgn="base" hangingPunct="0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0.52015</cdr:x>
      <cdr:y>0.12308</cdr:y>
    </cdr:from>
    <cdr:to>
      <cdr:x>0.73416</cdr:x>
      <cdr:y>0.20939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38317" y="393913"/>
          <a:ext cx="591747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0.14982</cdr:x>
      <cdr:y>0.12131</cdr:y>
    </cdr:from>
    <cdr:to>
      <cdr:x>0.49693</cdr:x>
      <cdr:y>0.49042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4270" y="388241"/>
          <a:ext cx="959818" cy="1181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27432" rIns="0" bIns="27432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OPEC countries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 u="none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non-OPEC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Eurasia</a:t>
          </a:r>
          <a:endParaRPr lang="en-US" sz="9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 North America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Latin America</a:t>
          </a:r>
        </a:p>
        <a:p xmlns:a="http://schemas.openxmlformats.org/drawingml/2006/main">
          <a:r>
            <a:rPr lang="en-US" sz="9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other non-OPEC</a:t>
          </a:r>
        </a:p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net change</a:t>
          </a:r>
        </a:p>
      </cdr:txBody>
    </cdr:sp>
  </cdr:relSizeAnchor>
</c:userShapes>
</file>

<file path=xl/drawings/drawing110.xml><?xml version="1.0" encoding="utf-8"?>
<c:userShapes xmlns:c="http://schemas.openxmlformats.org/drawingml/2006/chart">
  <cdr:absSizeAnchor xmlns:cdr="http://schemas.openxmlformats.org/drawingml/2006/chartDrawing">
    <cdr:from>
      <cdr:x>0</cdr:x>
      <cdr:y>0.92767</cdr:y>
    </cdr:from>
    <cdr:ext cx="5200650" cy="230786"/>
    <cdr:sp macro="" textlink="'45'!$A$2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600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Monthly Lower 48 crude oil production by region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0.81301</cdr:x>
      <cdr:y>0.25831</cdr:y>
    </cdr:from>
    <cdr:to>
      <cdr:x>0.98026</cdr:x>
      <cdr:y>0.88259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433147" y="824757"/>
          <a:ext cx="911974" cy="1993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Eagle Ford</a:t>
          </a:r>
        </a:p>
        <a:p xmlns:a="http://schemas.openxmlformats.org/drawingml/2006/main">
          <a:endParaRPr lang="en-US" sz="10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Permian</a:t>
          </a: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6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Bakken</a:t>
          </a:r>
        </a:p>
        <a:p xmlns:a="http://schemas.openxmlformats.org/drawingml/2006/main">
          <a:r>
            <a:rPr lang="en-US" sz="1000" b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Appalachia</a:t>
          </a:r>
        </a:p>
        <a:p xmlns:a="http://schemas.openxmlformats.org/drawingml/2006/main">
          <a:r>
            <a:rPr lang="en-US" sz="1000" b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Haynesville</a:t>
          </a:r>
        </a:p>
        <a:p xmlns:a="http://schemas.openxmlformats.org/drawingml/2006/main">
          <a:r>
            <a:rPr lang="en-US" sz="10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0.71122</cdr:x>
      <cdr:y>0.11333</cdr:y>
    </cdr:from>
    <cdr:to>
      <cdr:x>0.82332</cdr:x>
      <cdr:y>0.18371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305508-5004-6389-1681-CE0361A0355E}"/>
            </a:ext>
          </a:extLst>
        </cdr:cNvPr>
        <cdr:cNvSpPr txBox="1"/>
      </cdr:nvSpPr>
      <cdr:spPr>
        <a:xfrm xmlns:a="http://schemas.openxmlformats.org/drawingml/2006/main">
          <a:off x="3888462" y="382740"/>
          <a:ext cx="612890" cy="237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566057</xdr:colOff>
      <xdr:row>5</xdr:row>
      <xdr:rowOff>10886</xdr:rowOff>
    </xdr:from>
    <xdr:to>
      <xdr:col>9</xdr:col>
      <xdr:colOff>530512</xdr:colOff>
      <xdr:row>33</xdr:row>
      <xdr:rowOff>102730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648D1B-7DF2-FCEE-A52C-FDBC5FD24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657" y="859972"/>
          <a:ext cx="6876884" cy="4663844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751115</xdr:colOff>
      <xdr:row>5</xdr:row>
      <xdr:rowOff>97972</xdr:rowOff>
    </xdr:from>
    <xdr:to>
      <xdr:col>8</xdr:col>
      <xdr:colOff>519628</xdr:colOff>
      <xdr:row>33</xdr:row>
      <xdr:rowOff>122754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22DCD3-E9AE-878A-82B0-05F1E2C9B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5" y="947058"/>
          <a:ext cx="6876884" cy="4596782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crude oil and liquid fuels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0.04067</cdr:x>
      <cdr:y>0.72525</cdr:y>
    </cdr:from>
    <cdr:to>
      <cdr:x>0.10906</cdr:x>
      <cdr:y>0.86895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5405" y="2403986"/>
          <a:ext cx="194059" cy="4763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27432" tIns="9144" rIns="27432" bIns="0" rtlCol="0">
          <a:spAutoFit/>
        </a:bodyPr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582659</xdr:colOff>
      <xdr:row>3</xdr:row>
      <xdr:rowOff>76201</xdr:rowOff>
    </xdr:from>
    <xdr:to>
      <xdr:col>8</xdr:col>
      <xdr:colOff>19050</xdr:colOff>
      <xdr:row>20</xdr:row>
      <xdr:rowOff>76200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582659" y="657226"/>
          <a:ext cx="5541916" cy="3238499"/>
          <a:chOff x="582746" y="657226"/>
          <a:chExt cx="5518017" cy="323834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aphicFramePr>
            <a:graphicFrameLocks/>
          </xdr:cNvGraphicFramePr>
        </xdr:nvGraphicFramePr>
        <xdr:xfrm>
          <a:off x="3357563" y="657226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aphicFramePr>
            <a:graphicFrameLocks/>
          </xdr:cNvGraphicFramePr>
        </xdr:nvGraphicFramePr>
        <xdr:xfrm>
          <a:off x="628650" y="657253"/>
          <a:ext cx="274320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0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/>
        </xdr:nvSpPr>
        <xdr:spPr>
          <a:xfrm>
            <a:off x="582746" y="3671472"/>
            <a:ext cx="5162839" cy="2240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rtlCol="0" anchor="t">
            <a:noAutofit/>
          </a:bodyPr>
          <a:lstStyle/>
          <a:p>
            <a:fld id="{856C36CA-7021-48B5-9F35-E6F80077ABB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25761" y="3552826"/>
            <a:ext cx="340703" cy="290755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0.00109</cdr:x>
      <cdr:y>0</cdr:y>
    </cdr:from>
    <cdr:to>
      <cdr:x>0.96151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9" y="0"/>
          <a:ext cx="2614201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0.2824</cdr:x>
      <cdr:y>0.24969</cdr:y>
    </cdr:from>
    <cdr:to>
      <cdr:x>0.77772</cdr:x>
      <cdr:y>0.44885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05590" y="767190"/>
          <a:ext cx="1412963" cy="611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27432" rIns="27432" bIns="27432" rtlCol="0"/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Federal Gulf  of America (GOA)</a:t>
          </a:r>
        </a:p>
        <a:p xmlns:a="http://schemas.openxmlformats.org/drawingml/2006/main">
          <a:r>
            <a:rPr lang="en-US" sz="9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Lower 48 excluding GOA</a:t>
          </a:r>
        </a:p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Alaska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0.53217</cdr:x>
      <cdr:y>0.12867</cdr:y>
    </cdr:from>
    <cdr:to>
      <cdr:x>0.78685</cdr:x>
      <cdr:y>0.2108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18073" y="395338"/>
          <a:ext cx="726507" cy="252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0.00165</cdr:x>
      <cdr:y>0</cdr:y>
    </cdr:from>
    <cdr:to>
      <cdr:x>0.94089</cdr:x>
      <cdr:y>0.13352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97" y="0"/>
          <a:ext cx="2556551" cy="427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crude oil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0.04881</cdr:x>
      <cdr:y>0.73078</cdr:y>
    </cdr:from>
    <cdr:to>
      <cdr:x>0.11826</cdr:x>
      <cdr:y>0.87778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4CFE5CC-36EF-6F36-8B4E-4D71748D54F3}"/>
            </a:ext>
          </a:extLst>
        </cdr:cNvPr>
        <cdr:cNvSpPr txBox="1"/>
      </cdr:nvSpPr>
      <cdr:spPr>
        <a:xfrm xmlns:a="http://schemas.openxmlformats.org/drawingml/2006/main">
          <a:off x="139226" y="2245360"/>
          <a:ext cx="198120" cy="4516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27432" tIns="9144" rIns="27432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</xdr:row>
      <xdr:rowOff>142875</xdr:rowOff>
    </xdr:from>
    <xdr:to>
      <xdr:col>9</xdr:col>
      <xdr:colOff>581025</xdr:colOff>
      <xdr:row>23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absSizeAnchor xmlns:cdr="http://schemas.openxmlformats.org/drawingml/2006/chartDrawing">
    <cdr:from>
      <cdr:x>0</cdr:x>
      <cdr:y>0.90918</cdr:y>
    </cdr:from>
    <cdr:ext cx="5254624" cy="282279"/>
    <cdr:sp macro="" textlink="'6'!$B$44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892420"/>
          <a:ext cx="5254624" cy="282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E5D0D539-C7AE-4179-8BF2-B99751B2971C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Black line represents 2015-2024 average (2.9 million barrels per day).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0.8493</cdr:y>
    </cdr:from>
    <cdr:ext cx="5176512" cy="227571"/>
    <cdr:sp macro="" textlink="'6'!$B$43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701925"/>
          <a:ext cx="5176512" cy="227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B3DE8DC-CA4B-42E1-A812-D82198425EB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0.84821</cdr:x>
      <cdr:y>0.17465</cdr:y>
    </cdr:from>
    <cdr:ext cx="685483" cy="273051"/>
    <cdr:sp macro="" textlink="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4664392" y="555610"/>
          <a:ext cx="685483" cy="273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forecas</a:t>
          </a:r>
          <a:r>
            <a:rPr lang="en-US" sz="900">
              <a:latin typeface="Arial" pitchFamily="34" charset="0"/>
              <a:cs typeface="Arial" pitchFamily="34" charset="0"/>
            </a:rPr>
            <a:t>t</a:t>
          </a:r>
        </a:p>
      </cdr:txBody>
    </cdr:sp>
  </cdr:absSizeAnchor>
  <cdr:relSizeAnchor xmlns:cdr="http://schemas.openxmlformats.org/drawingml/2006/chartDrawing">
    <cdr:from>
      <cdr:x>0.22609</cdr:x>
      <cdr:y>0.29493</cdr:y>
    </cdr:from>
    <cdr:to>
      <cdr:x>0.42643</cdr:x>
      <cdr:y>0.39764</cdr:y>
    </cdr:to>
    <cdr:sp macro="" textlink="'6'!$D$27">
      <cdr:nvSpPr>
        <cdr:cNvPr id="4" name="TextBox 3"/>
        <cdr:cNvSpPr txBox="1"/>
      </cdr:nvSpPr>
      <cdr:spPr>
        <a:xfrm xmlns:a="http://schemas.openxmlformats.org/drawingml/2006/main">
          <a:off x="1242993" y="987716"/>
          <a:ext cx="1101435" cy="3439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599A32C-B378-4059-B2A9-A30893E91B13}" type="TxLink">
            <a:rPr lang="en-US" sz="1000" b="0" i="0" u="none" strike="noStrike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2015-2024 average</a:t>
          </a:fld>
          <a:endParaRPr lang="en-US" sz="9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0.17596</cdr:x>
      <cdr:y>0.52663</cdr:y>
    </cdr:from>
    <cdr:to>
      <cdr:x>0.34321</cdr:x>
      <cdr:y>0.71302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9E32AB7B-8B52-FD46-07F7-E281003AAF86}"/>
            </a:ext>
          </a:extLst>
        </cdr:cNvPr>
        <cdr:cNvCxnSpPr/>
      </cdr:nvCxnSpPr>
      <cdr:spPr bwMode="auto">
        <a:xfrm xmlns:a="http://schemas.openxmlformats.org/drawingml/2006/main">
          <a:off x="962025" y="1695450"/>
          <a:ext cx="914400" cy="60007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0.02613</cdr:x>
      <cdr:y>0.05865</cdr:y>
    </cdr:from>
    <cdr:to>
      <cdr:x>0.19338</cdr:x>
      <cdr:y>0.34018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42875" y="190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0.93072</cdr:x>
      <cdr:y>0.90616</cdr:y>
    </cdr:from>
    <cdr:to>
      <cdr:x>0.99616</cdr:x>
      <cdr:y>0.99568</cdr:y>
    </cdr:to>
    <cdr:pic>
      <cdr:nvPicPr>
        <cdr:cNvPr id="10" name="Picture 9">
          <a:extLst xmlns:a="http://schemas.openxmlformats.org/drawingml/2006/main">
            <a:ext uri="{FF2B5EF4-FFF2-40B4-BE49-F238E27FC236}">
              <a16:creationId xmlns:a16="http://schemas.microsoft.com/office/drawing/2014/main" id="{ECA61516-8296-50AA-6299-44889434A074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118100" y="2882812"/>
          <a:ext cx="359905" cy="2847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0.00174</cdr:x>
      <cdr:y>0.00293</cdr:y>
    </cdr:from>
    <cdr:to>
      <cdr:x>0.96167</cdr:x>
      <cdr:y>0.17889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9524" y="9525"/>
          <a:ext cx="524827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Organization of the Petroleum Exporting Countries (OPEC) </a:t>
          </a:r>
        </a:p>
        <a:p xmlns:a="http://schemas.openxmlformats.org/drawingml/2006/main"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surplus crude oil production capacity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0.32768</cdr:x>
      <cdr:y>0.35949</cdr:y>
    </cdr:from>
    <cdr:to>
      <cdr:x>0.32768</cdr:x>
      <cdr:y>0.45965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BAF8A212-78B3-DDAF-A88D-3FF556043B04}"/>
            </a:ext>
          </a:extLst>
        </cdr:cNvPr>
        <cdr:cNvCxnSpPr/>
      </cdr:nvCxnSpPr>
      <cdr:spPr bwMode="auto">
        <a:xfrm xmlns:a="http://schemas.openxmlformats.org/drawingml/2006/main">
          <a:off x="1802130" y="1230630"/>
          <a:ext cx="0" cy="34290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3</xdr:row>
      <xdr:rowOff>76200</xdr:rowOff>
    </xdr:from>
    <xdr:to>
      <xdr:col>9</xdr:col>
      <xdr:colOff>333374</xdr:colOff>
      <xdr:row>20</xdr:row>
      <xdr:rowOff>83123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714374" y="657225"/>
          <a:ext cx="5553075" cy="3245423"/>
          <a:chOff x="666750" y="666750"/>
          <a:chExt cx="5486401" cy="324542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aphicFramePr>
            <a:graphicFrameLocks/>
          </xdr:cNvGraphicFramePr>
        </xdr:nvGraphicFramePr>
        <xdr:xfrm>
          <a:off x="3405180" y="666750"/>
          <a:ext cx="2747971" cy="31996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aphicFramePr>
            <a:graphicFrameLocks/>
          </xdr:cNvGraphicFramePr>
        </xdr:nvGraphicFramePr>
        <xdr:xfrm>
          <a:off x="666750" y="666750"/>
          <a:ext cx="2738429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29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 txBox="1"/>
        </xdr:nvSpPr>
        <xdr:spPr>
          <a:xfrm>
            <a:off x="677961" y="3660768"/>
            <a:ext cx="5066326" cy="2514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9144" rIns="9144" bIns="9144" rtlCol="0" anchor="t">
            <a:noAutofit/>
          </a:bodyPr>
          <a:lstStyle/>
          <a:p>
            <a:fld id="{B9BCD93C-8118-4761-B865-BFECFFB03EF4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7" name="Picture 1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PicPr preferRelativeResize="0"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74725" y="3543301"/>
            <a:ext cx="338025" cy="290755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0.21307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8576" y="0"/>
          <a:ext cx="2634624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0.55911</cdr:x>
      <cdr:y>0.21652</cdr:y>
    </cdr:from>
    <cdr:to>
      <cdr:x>0.95007</cdr:x>
      <cdr:y>0.66367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13772" y="669734"/>
          <a:ext cx="1128437" cy="1383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9144" rtlCol="0">
          <a:spAutoFit/>
        </a:bodyPr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change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for 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Economic Cooperation and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Development (OECD)</a:t>
          </a:r>
        </a:p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non-OECD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 baseline="0">
            <a:solidFill>
              <a:schemeClr val="accent5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0.64325</cdr:x>
      <cdr:y>0.13613</cdr:y>
    </cdr:from>
    <cdr:to>
      <cdr:x>0.86547</cdr:x>
      <cdr:y>0.20419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56629" y="420876"/>
          <a:ext cx="641399" cy="210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</xdr:row>
      <xdr:rowOff>9524</xdr:rowOff>
    </xdr:from>
    <xdr:to>
      <xdr:col>11</xdr:col>
      <xdr:colOff>600074</xdr:colOff>
      <xdr:row>22</xdr:row>
      <xdr:rowOff>152399</xdr:rowOff>
    </xdr:to>
    <xdr:graphicFrame macro="">
      <xdr:nvGraphicFramePr>
        <xdr:cNvPr id="478214" name="Chart 1">
          <a:extLst>
            <a:ext uri="{FF2B5EF4-FFF2-40B4-BE49-F238E27FC236}">
              <a16:creationId xmlns:a16="http://schemas.microsoft.com/office/drawing/2014/main" id="{00000000-0008-0000-0200-0000064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World liquid fuels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0.03532</cdr:x>
      <cdr:y>0.71174</cdr:y>
    </cdr:from>
    <cdr:to>
      <cdr:x>0.11425</cdr:x>
      <cdr:y>0.8969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0113" y="2186941"/>
          <a:ext cx="223738" cy="5689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18288" tIns="18288" rIns="18288" bIns="0" rtlCol="0" anchor="t" anchorCtr="1">
          <a:noAutofit/>
        </a:bodyPr>
        <a:lstStyle xmlns:a="http://schemas.openxmlformats.org/drawingml/2006/main"/>
        <a:p xmlns:a="http://schemas.openxmlformats.org/drawingml/2006/main">
          <a:r>
            <a:rPr lang="en-US" sz="9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//</a:t>
          </a:r>
          <a:endParaRPr lang="en-US" sz="95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5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</a:t>
          </a:r>
          <a:endParaRPr lang="en-US" sz="95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5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85725</xdr:rowOff>
    </xdr:from>
    <xdr:to>
      <xdr:col>9</xdr:col>
      <xdr:colOff>147637</xdr:colOff>
      <xdr:row>23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565150</xdr:colOff>
      <xdr:row>17</xdr:row>
      <xdr:rowOff>50800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705850" y="27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0.01302</cdr:x>
      <cdr:y>0</cdr:y>
    </cdr:from>
    <cdr:to>
      <cdr:x>0.68663</cdr:x>
      <cdr:y>0.16071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421" y="0"/>
          <a:ext cx="3695694" cy="514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 eaLnBrk="0" fontAlgn="base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 change in world liquid fuels consumption 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0" fontAlgn="base" hangingPunct="0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0.00666</cdr:x>
      <cdr:y>0.90808</cdr:y>
    </cdr:from>
    <cdr:to>
      <cdr:x>0.92094</cdr:x>
      <cdr:y>0.99091</cdr:y>
    </cdr:to>
    <cdr:sp macro="" textlink="'8'!$B$36">
      <cdr:nvSpPr>
        <cdr:cNvPr id="5" name="TextBox 1"/>
        <cdr:cNvSpPr txBox="1"/>
      </cdr:nvSpPr>
      <cdr:spPr>
        <a:xfrm xmlns:a="http://schemas.openxmlformats.org/drawingml/2006/main">
          <a:off x="38115" y="2854324"/>
          <a:ext cx="5232385" cy="260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9144" tIns="18288" rIns="9144" bIns="9144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D43F495-2CA5-439F-9BA2-6969641B9CA1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800"/>
        </a:p>
      </cdr:txBody>
    </cdr:sp>
  </cdr:relSizeAnchor>
  <cdr:relSizeAnchor xmlns:cdr="http://schemas.openxmlformats.org/drawingml/2006/chartDrawing">
    <cdr:from>
      <cdr:x>0.46396</cdr:x>
      <cdr:y>0.14521</cdr:y>
    </cdr:from>
    <cdr:to>
      <cdr:x>0.61486</cdr:x>
      <cdr:y>0.20784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42266" y="481323"/>
          <a:ext cx="859375" cy="20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0.79301</cdr:x>
      <cdr:y>0.24702</cdr:y>
    </cdr:from>
    <cdr:to>
      <cdr:x>1</cdr:x>
      <cdr:y>0.71726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324333" y="790563"/>
          <a:ext cx="1128729" cy="150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world</a:t>
          </a:r>
        </a:p>
        <a:p xmlns:a="http://schemas.openxmlformats.org/drawingml/2006/main">
          <a:r>
            <a:rPr lang="en-US" sz="10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non-OECD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Middle East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India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  <a:p xmlns:a="http://schemas.openxmlformats.org/drawingml/2006/main">
          <a:r>
            <a:rPr lang="en-US" sz="1000" b="1">
              <a:solidFill>
                <a:schemeClr val="tx2">
                  <a:lumMod val="25000"/>
                  <a:lumOff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OECD</a:t>
          </a:r>
        </a:p>
        <a:p xmlns:a="http://schemas.openxmlformats.org/drawingml/2006/main">
          <a:r>
            <a:rPr lang="en-US" sz="10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  <a:p xmlns:a="http://schemas.openxmlformats.org/drawingml/2006/main">
          <a:endParaRPr lang="en-US" sz="1000" b="1">
            <a:solidFill>
              <a:schemeClr val="accent5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0.9303</cdr:x>
      <cdr:y>0.89275</cdr:y>
    </cdr:from>
    <cdr:to>
      <cdr:x>0.99336</cdr:x>
      <cdr:y>0.9836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BE4AD67C-FC06-2DDA-83D6-2DA7BAC3A034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324053" y="2806136"/>
          <a:ext cx="360879" cy="285565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3</xdr:row>
      <xdr:rowOff>15875</xdr:rowOff>
    </xdr:from>
    <xdr:to>
      <xdr:col>9</xdr:col>
      <xdr:colOff>593725</xdr:colOff>
      <xdr:row>23</xdr:row>
      <xdr:rowOff>0</xdr:rowOff>
    </xdr:to>
    <xdr:graphicFrame macro="">
      <xdr:nvGraphicFramePr>
        <xdr:cNvPr id="504833" name="Chart 1">
          <a:extLst>
            <a:ext uri="{FF2B5EF4-FFF2-40B4-BE49-F238E27FC236}">
              <a16:creationId xmlns:a16="http://schemas.microsoft.com/office/drawing/2014/main" id="{00000000-0008-0000-0A00-000001B4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absSizeAnchor xmlns:cdr="http://schemas.openxmlformats.org/drawingml/2006/chartDrawing">
    <cdr:from>
      <cdr:x>0</cdr:x>
      <cdr:y>0.87788</cdr:y>
    </cdr:from>
    <cdr:ext cx="5146674" cy="264791"/>
    <cdr:sp macro="" textlink="'9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784488"/>
          <a:ext cx="5146674" cy="264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rtlCol="0"/>
        <a:lstStyle xmlns:a="http://schemas.openxmlformats.org/drawingml/2006/main"/>
        <a:p xmlns:a="http://schemas.openxmlformats.org/drawingml/2006/main">
          <a:pPr algn="l"/>
          <a:fld id="{53C6BB71-5E47-4E51-A148-BAFA64B906A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0.00888</cdr:y>
    </cdr:from>
    <cdr:to>
      <cdr:x>1</cdr:x>
      <cdr:y>0.20118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8166"/>
          <a:ext cx="5467350" cy="609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Organization for Economic</a:t>
          </a:r>
          <a:r>
            <a:rPr lang="en-US" sz="1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Cooperation </a:t>
          </a:r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Development (OECD)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 inventories of crude oil and other liquids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days of supply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0.05923</cdr:x>
      <cdr:y>0.64793</cdr:y>
    </cdr:from>
    <cdr:to>
      <cdr:x>0.59408</cdr:x>
      <cdr:y>0.72781</cdr:y>
    </cdr:to>
    <cdr:sp macro="" textlink="'9'!$A$115">
      <cdr:nvSpPr>
        <cdr:cNvPr id="5" name="TextBox 4"/>
        <cdr:cNvSpPr txBox="1"/>
      </cdr:nvSpPr>
      <cdr:spPr>
        <a:xfrm xmlns:a="http://schemas.openxmlformats.org/drawingml/2006/main">
          <a:off x="323831" y="2055121"/>
          <a:ext cx="2924212" cy="253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3F2CBBB-50D9-4CFD-A101-08263718C2B1}" type="TxLink">
            <a:rPr lang="en-US" sz="900" b="0" i="0" u="none" strike="noStrike">
              <a:ln>
                <a:noFill/>
              </a:ln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monthly range from Jan 2020 − Dec 2024</a:t>
          </a:fld>
          <a:endParaRPr lang="en-US" sz="1100">
            <a:ln>
              <a:noFill/>
            </a:ln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0.01081</cdr:x>
      <cdr:y>0.6868</cdr:y>
    </cdr:from>
    <cdr:to>
      <cdr:x>0.05262</cdr:x>
      <cdr:y>0.82294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9102" y="2178422"/>
          <a:ext cx="228590" cy="4318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0.93033</cdr:x>
      <cdr:y>0.90237</cdr:y>
    </cdr:from>
    <cdr:to>
      <cdr:x>0.99654</cdr:x>
      <cdr:y>0.99268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12BA677B-4271-B8F9-0615-8575F62969C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6467" y="2862160"/>
          <a:ext cx="361993" cy="286447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104775</xdr:rowOff>
    </xdr:from>
    <xdr:to>
      <xdr:col>10</xdr:col>
      <xdr:colOff>28575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0.00639</cdr:x>
      <cdr:y>0.88497</cdr:y>
    </cdr:from>
    <cdr:to>
      <cdr:x>0.93924</cdr:x>
      <cdr:y>0.99395</cdr:y>
    </cdr:to>
    <cdr:sp macro="" textlink="'10'!$A$64">
      <cdr:nvSpPr>
        <cdr:cNvPr id="3" name="TextBox 2"/>
        <cdr:cNvSpPr txBox="1"/>
      </cdr:nvSpPr>
      <cdr:spPr>
        <a:xfrm xmlns:a="http://schemas.openxmlformats.org/drawingml/2006/main">
          <a:off x="35057" y="2784492"/>
          <a:ext cx="5117967" cy="342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rIns="9144" rtlCol="0"/>
        <a:lstStyle xmlns:a="http://schemas.openxmlformats.org/drawingml/2006/main"/>
        <a:p xmlns:a="http://schemas.openxmlformats.org/drawingml/2006/main">
          <a:pPr algn="l"/>
          <a:fld id="{BD55A243-49EA-45B5-B800-10837959DD7A}" type="TxLink"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pPr algn="l"/>
            <a:t>Data source: U.S. Energy Information Administration, Short-Term Energy Outlook, November 2025</a:t>
          </a:fld>
          <a:endParaRPr lang="en-US" sz="900"/>
        </a:p>
      </cdr:txBody>
    </cdr:sp>
  </cdr:relSizeAnchor>
  <cdr:relSizeAnchor xmlns:cdr="http://schemas.openxmlformats.org/drawingml/2006/chartDrawing">
    <cdr:from>
      <cdr:x>0.83278</cdr:x>
      <cdr:y>0.23469</cdr:y>
    </cdr:from>
    <cdr:to>
      <cdr:x>1</cdr:x>
      <cdr:y>0.50291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81525" y="8001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0.80998</cdr:x>
      <cdr:y>0.19578</cdr:y>
    </cdr:from>
    <cdr:to>
      <cdr:x>0.99476</cdr:x>
      <cdr:y>0.83249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43874" y="616005"/>
          <a:ext cx="1013777" cy="200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non-OPEC</a:t>
          </a:r>
        </a:p>
        <a:p xmlns:a="http://schemas.openxmlformats.org/drawingml/2006/main">
          <a:r>
            <a:rPr lang="en-US" sz="900" b="0">
              <a:solidFill>
                <a:schemeClr val="bg2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bg2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Russia</a:t>
          </a: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OPEC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Venezuela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Saudi Arabia</a:t>
          </a:r>
        </a:p>
        <a:p xmlns:a="http://schemas.openxmlformats.org/drawingml/2006/main">
          <a:r>
            <a:rPr lang="en-US" sz="900" b="1" baseline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Iran</a:t>
          </a:r>
        </a:p>
        <a:p xmlns:a="http://schemas.openxmlformats.org/drawingml/2006/main">
          <a:r>
            <a:rPr lang="en-US" sz="900" b="0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Kuwait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Iraq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Nigeria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Libya</a:t>
          </a:r>
        </a:p>
      </cdr:txBody>
    </cdr:sp>
  </cdr:relSizeAnchor>
  <cdr:relSizeAnchor xmlns:cdr="http://schemas.openxmlformats.org/drawingml/2006/chartDrawing">
    <cdr:from>
      <cdr:x>0.92556</cdr:x>
      <cdr:y>0.89583</cdr:y>
    </cdr:from>
    <cdr:to>
      <cdr:x>0.99579</cdr:x>
      <cdr:y>0.99274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307138BF-4160-24CA-EA6C-CE81FF5761D1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7978" y="2818662"/>
          <a:ext cx="385338" cy="304920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185119</xdr:colOff>
      <xdr:row>4</xdr:row>
      <xdr:rowOff>38100</xdr:rowOff>
    </xdr:from>
    <xdr:to>
      <xdr:col>9</xdr:col>
      <xdr:colOff>428625</xdr:colOff>
      <xdr:row>21</xdr:row>
      <xdr:rowOff>68580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670894" y="809625"/>
          <a:ext cx="5558456" cy="3268980"/>
          <a:chOff x="661551" y="809625"/>
          <a:chExt cx="5491599" cy="3271791"/>
        </a:xfrm>
      </xdr:grpSpPr>
      <xdr:graphicFrame macro="">
        <xdr:nvGraphicFramePr>
          <xdr:cNvPr id="29" name="Chart 2">
            <a:extLst>
              <a:ext uri="{FF2B5EF4-FFF2-40B4-BE49-F238E27FC236}">
                <a16:creationId xmlns:a16="http://schemas.microsoft.com/office/drawing/2014/main" id="{00000000-0008-0000-0C00-00001D000000}"/>
              </a:ext>
            </a:extLst>
          </xdr:cNvPr>
          <xdr:cNvGraphicFramePr>
            <a:graphicFrameLocks/>
          </xdr:cNvGraphicFramePr>
        </xdr:nvGraphicFramePr>
        <xdr:xfrm>
          <a:off x="3412329" y="809625"/>
          <a:ext cx="2740821" cy="3200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5" name="Chart 1">
            <a:extLst>
              <a:ext uri="{FF2B5EF4-FFF2-40B4-BE49-F238E27FC236}">
                <a16:creationId xmlns:a16="http://schemas.microsoft.com/office/drawing/2014/main" id="{00000000-0008-0000-0C00-00002D000000}"/>
              </a:ext>
            </a:extLst>
          </xdr:cNvPr>
          <xdr:cNvGraphicFramePr>
            <a:graphicFrameLocks/>
          </xdr:cNvGraphicFramePr>
        </xdr:nvGraphicFramePr>
        <xdr:xfrm>
          <a:off x="666750" y="811531"/>
          <a:ext cx="274082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'11'!$B$32">
        <xdr:nvSpPr>
          <xdr:cNvPr id="46" name="TextBox 1">
            <a:extLst>
              <a:ext uri="{FF2B5EF4-FFF2-40B4-BE49-F238E27FC236}">
                <a16:creationId xmlns:a16="http://schemas.microsoft.com/office/drawing/2014/main" id="{00000000-0008-0000-0C00-00002E000000}"/>
              </a:ext>
            </a:extLst>
          </xdr:cNvPr>
          <xdr:cNvSpPr txBox="1"/>
        </xdr:nvSpPr>
        <xdr:spPr>
          <a:xfrm>
            <a:off x="661551" y="3687737"/>
            <a:ext cx="4915537" cy="393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B4A62DBF-E035-4485-8ED2-51BDA906C1D2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2025, and Refinitiv an LSEG Business</a:t>
            </a:fld>
            <a:endParaRPr lang="en-US" sz="1100"/>
          </a:p>
        </xdr:txBody>
      </xdr:sp>
      <xdr:pic>
        <xdr:nvPicPr>
          <xdr:cNvPr id="8" name="Picture 1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20300" y="3702272"/>
            <a:ext cx="337986" cy="290755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0.00486</cdr:x>
      <cdr:y>0</cdr:y>
    </cdr:from>
    <cdr:to>
      <cdr:x>0.98651</cdr:x>
      <cdr:y>0.21603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725" y="0"/>
          <a:ext cx="2772338" cy="73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gasoline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price changes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0.16572</cdr:x>
      <cdr:y>0.16594</cdr:y>
    </cdr:from>
    <cdr:to>
      <cdr:x>0.56337</cdr:x>
      <cdr:y>0.4807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9746" y="530622"/>
          <a:ext cx="1103156" cy="1006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Brent  crude oil price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wholesale margin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over crude</a:t>
          </a:r>
          <a:endParaRPr lang="en-US" sz="900" b="1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retail margin over wholesale</a:t>
          </a:r>
          <a:endParaRPr lang="en-US" sz="900" b="1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0.56337</cdr:x>
      <cdr:y>0.16963</cdr:y>
    </cdr:from>
    <cdr:to>
      <cdr:x>0.74224</cdr:x>
      <cdr:y>0.22712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62899" y="542409"/>
          <a:ext cx="496220" cy="183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0.00112</cdr:x>
      <cdr:y>0</cdr:y>
    </cdr:from>
    <cdr:to>
      <cdr:x>0.94036</cdr:x>
      <cdr:y>0.20179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24" y="0"/>
          <a:ext cx="2703860" cy="623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gasoline and crude oil prices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endParaRPr lang="en-US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0.6132</cdr:x>
      <cdr:y>0.11399</cdr:y>
    </cdr:from>
    <cdr:to>
      <cdr:x>0.86146</cdr:x>
      <cdr:y>0.22173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01135" y="364512"/>
          <a:ext cx="688721" cy="344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</cdr:x>
      <cdr:y>0.9142</cdr:y>
    </cdr:from>
    <cdr:ext cx="5114926" cy="267025"/>
    <cdr:sp macro="" textlink="'1'!$B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43225"/>
          <a:ext cx="5114926" cy="267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E7066B86-6CC0-45DC-867E-6437D51419AA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Futures curve is the average settlement price for five trading days ending November 6, 2025. 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0.00058</cdr:x>
      <cdr:y>0.79944</cdr:y>
    </cdr:from>
    <cdr:ext cx="5349876" cy="368299"/>
    <cdr:sp macro="" textlink="'1'!$B$112">
      <cdr:nvSpPr>
        <cdr:cNvPr id="4" name="TextBox 3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3159" y="2573767"/>
          <a:ext cx="5349876" cy="368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AA716B3-6AD5-4000-B88A-75F7653B96A3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2025, Bloomberg, L.P., and Refinitiv an LSEG Business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0.00888</cdr:y>
    </cdr:from>
    <cdr:to>
      <cdr:x>0.90418</cdr:x>
      <cdr:y>0.16272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28590"/>
          <a:ext cx="4943469" cy="495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West Texas Intermediate (WTI) crude oil price and NYMEX futures price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barrel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0.92344</cdr:x>
      <cdr:y>0.89855</cdr:y>
    </cdr:from>
    <cdr:to>
      <cdr:x>0.98951</cdr:x>
      <cdr:y>0.98886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B61613CC-CFFF-5706-0A44-B2EB5BA05E5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48743" y="2892841"/>
          <a:ext cx="361228" cy="29074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0.13763</cdr:x>
      <cdr:y>0.67302</cdr:y>
    </cdr:from>
    <cdr:to>
      <cdr:x>0.30488</cdr:x>
      <cdr:y>0.96189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752476" y="21304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0.1957</cdr:x>
      <cdr:y>0.65898</cdr:y>
    </cdr:from>
    <cdr:to>
      <cdr:x>0.36295</cdr:x>
      <cdr:y>0.94784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1069976" y="20859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0.17898</cdr:x>
      <cdr:y>0.42894</cdr:y>
    </cdr:from>
    <cdr:to>
      <cdr:x>0.38502</cdr:x>
      <cdr:y>0.52959</cdr:y>
    </cdr:to>
    <cdr:sp macro="" textlink="">
      <cdr:nvSpPr>
        <cdr:cNvPr id="15" name="TextBox 5"/>
        <cdr:cNvSpPr txBox="1"/>
      </cdr:nvSpPr>
      <cdr:spPr>
        <a:xfrm xmlns:a="http://schemas.openxmlformats.org/drawingml/2006/main">
          <a:off x="978571" y="1380941"/>
          <a:ext cx="1126456" cy="324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WTI spot price</a:t>
          </a:r>
        </a:p>
      </cdr:txBody>
    </cdr:sp>
  </cdr:relSizeAnchor>
  <cdr:relSizeAnchor xmlns:cdr="http://schemas.openxmlformats.org/drawingml/2006/chartDrawing">
    <cdr:from>
      <cdr:x>0.13763</cdr:x>
      <cdr:y>0.67302</cdr:y>
    </cdr:from>
    <cdr:to>
      <cdr:x>0.30488</cdr:x>
      <cdr:y>0.96189</cdr:y>
    </cdr:to>
    <cdr:sp macro="" textlink="">
      <cdr:nvSpPr>
        <cdr:cNvPr id="19" name="TextBox 8"/>
        <cdr:cNvSpPr txBox="1"/>
      </cdr:nvSpPr>
      <cdr:spPr>
        <a:xfrm xmlns:a="http://schemas.openxmlformats.org/drawingml/2006/main">
          <a:off x="752476" y="21304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0.1957</cdr:x>
      <cdr:y>0.65898</cdr:y>
    </cdr:from>
    <cdr:to>
      <cdr:x>0.36295</cdr:x>
      <cdr:y>0.94784</cdr:y>
    </cdr:to>
    <cdr:sp macro="" textlink="">
      <cdr:nvSpPr>
        <cdr:cNvPr id="20" name="TextBox 9"/>
        <cdr:cNvSpPr txBox="1"/>
      </cdr:nvSpPr>
      <cdr:spPr>
        <a:xfrm xmlns:a="http://schemas.openxmlformats.org/drawingml/2006/main">
          <a:off x="1069976" y="20859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0.78803</cdr:x>
      <cdr:y>0.31271</cdr:y>
    </cdr:from>
    <cdr:to>
      <cdr:x>0.98664</cdr:x>
      <cdr:y>0.59468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308443" y="1006749"/>
          <a:ext cx="1085871" cy="90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>
            <a:solidFill>
              <a:srgbClr val="00B05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NYMEX </a:t>
          </a:r>
          <a:endParaRPr lang="en-US" sz="90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futures price</a:t>
          </a:r>
          <a:endParaRPr lang="en-US" sz="1100" b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STEO forecast</a:t>
          </a:r>
          <a:endParaRPr lang="en-US" sz="900">
            <a:solidFill>
              <a:schemeClr val="accent1"/>
            </a:solidFill>
            <a:effectLst/>
          </a:endParaRPr>
        </a:p>
        <a:p xmlns:a="http://schemas.openxmlformats.org/drawingml/2006/main">
          <a:endParaRPr lang="en-US" sz="90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0.70267</cdr:x>
      <cdr:y>0.1075</cdr:y>
    </cdr:from>
    <cdr:to>
      <cdr:x>0.97793</cdr:x>
      <cdr:y>0.31755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0C6591F-C93A-3B7C-668E-F8A12498CC85}"/>
            </a:ext>
          </a:extLst>
        </cdr:cNvPr>
        <cdr:cNvSpPr txBox="1"/>
      </cdr:nvSpPr>
      <cdr:spPr>
        <a:xfrm xmlns:a="http://schemas.openxmlformats.org/drawingml/2006/main">
          <a:off x="3841750" y="346075"/>
          <a:ext cx="1504942" cy="6762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Note:</a:t>
          </a:r>
          <a:r>
            <a:rPr lang="en-US" sz="1000" kern="120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 We have temporarily suspended our publication of confidence intervals</a:t>
          </a:r>
          <a:r>
            <a:rPr lang="en-US" sz="1000" kern="12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10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111124</xdr:colOff>
      <xdr:row>3</xdr:row>
      <xdr:rowOff>165100</xdr:rowOff>
    </xdr:from>
    <xdr:to>
      <xdr:col>9</xdr:col>
      <xdr:colOff>317363</xdr:colOff>
      <xdr:row>21</xdr:row>
      <xdr:rowOff>76200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/>
      </xdr:nvGrpSpPr>
      <xdr:grpSpPr>
        <a:xfrm>
          <a:off x="596899" y="746125"/>
          <a:ext cx="5521189" cy="3340100"/>
          <a:chOff x="561974" y="790575"/>
          <a:chExt cx="5455908" cy="3330784"/>
        </a:xfrm>
      </xdr:grpSpPr>
      <xdr:graphicFrame macro="">
        <xdr:nvGraphicFramePr>
          <xdr:cNvPr id="5" name="Chart 2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GraphicFramePr>
            <a:graphicFrameLocks/>
          </xdr:cNvGraphicFramePr>
        </xdr:nvGraphicFramePr>
        <xdr:xfrm>
          <a:off x="3268366" y="7905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GraphicFramePr>
            <a:graphicFrameLocks/>
          </xdr:cNvGraphicFramePr>
        </xdr:nvGraphicFramePr>
        <xdr:xfrm>
          <a:off x="561974" y="7905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566310" y="3673554"/>
            <a:ext cx="4905098" cy="4478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CEDD8107-A204-4517-8F2B-76FDDF6396AA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2025, and Refinitiv an LSEG Business</a:t>
            </a:fld>
            <a:endParaRPr lang="en-US" sz="1100"/>
          </a:p>
        </xdr:txBody>
      </xdr:sp>
      <xdr:pic>
        <xdr:nvPicPr>
          <xdr:cNvPr id="3" name="Picture 1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9092" y="3686176"/>
            <a:ext cx="338790" cy="290755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0.00486</cdr:x>
      <cdr:y>0</cdr:y>
    </cdr:from>
    <cdr:to>
      <cdr:x>0.96528</cdr:x>
      <cdr:y>0.21603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326" y="0"/>
          <a:ext cx="2634624" cy="6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diesel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price changes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0.13949</cdr:x>
      <cdr:y>0.17816</cdr:y>
    </cdr:from>
    <cdr:to>
      <cdr:x>0.56127</cdr:x>
      <cdr:y>0.47315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7386" y="552436"/>
          <a:ext cx="1201548" cy="914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Ins="4572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Brent crude oil price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wholesale margin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over crude</a:t>
          </a:r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retail margin </a:t>
          </a: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over wholesale</a:t>
          </a:r>
          <a:endParaRPr lang="en-US" sz="90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0.64825</cdr:x>
      <cdr:y>0.16735</cdr:y>
    </cdr:from>
    <cdr:to>
      <cdr:x>0.89131</cdr:x>
      <cdr:y>0.22804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46698" y="518911"/>
          <a:ext cx="692418" cy="188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0.17696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499" y="0"/>
          <a:ext cx="2666881" cy="54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diesel and crude oil prices</a:t>
          </a:r>
        </a:p>
        <a:p xmlns:a="http://schemas.openxmlformats.org/drawingml/2006/main">
          <a:pPr rtl="0"/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0.68318</cdr:x>
      <cdr:y>0.32123</cdr:y>
    </cdr:from>
    <cdr:to>
      <cdr:x>0.90019</cdr:x>
      <cdr:y>0.41349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68511" y="995676"/>
          <a:ext cx="625289" cy="285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39789</xdr:colOff>
      <xdr:row>3</xdr:row>
      <xdr:rowOff>39060</xdr:rowOff>
    </xdr:from>
    <xdr:to>
      <xdr:col>9</xdr:col>
      <xdr:colOff>257174</xdr:colOff>
      <xdr:row>20</xdr:row>
      <xdr:rowOff>6352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pSpPr/>
      </xdr:nvGrpSpPr>
      <xdr:grpSpPr>
        <a:xfrm>
          <a:off x="658914" y="620085"/>
          <a:ext cx="5532335" cy="3205792"/>
          <a:chOff x="628650" y="619125"/>
          <a:chExt cx="5486400" cy="3206958"/>
        </a:xfrm>
      </xdr:grpSpPr>
      <xdr:graphicFrame macro="">
        <xdr:nvGraphicFramePr>
          <xdr:cNvPr id="19" name="Chart 2">
            <a:extLst>
              <a:ext uri="{FF2B5EF4-FFF2-40B4-BE49-F238E27FC236}">
                <a16:creationId xmlns:a16="http://schemas.microsoft.com/office/drawing/2014/main" id="{00000000-0008-0000-0E00-000013000000}"/>
              </a:ext>
            </a:extLst>
          </xdr:cNvPr>
          <xdr:cNvGraphicFramePr>
            <a:graphicFrameLocks/>
          </xdr:cNvGraphicFramePr>
        </xdr:nvGraphicFramePr>
        <xdr:xfrm>
          <a:off x="3371850" y="61912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8" name="Chart 1">
            <a:extLst>
              <a:ext uri="{FF2B5EF4-FFF2-40B4-BE49-F238E27FC236}">
                <a16:creationId xmlns:a16="http://schemas.microsoft.com/office/drawing/2014/main" id="{00000000-0008-0000-0E00-000012000000}"/>
              </a:ext>
            </a:extLst>
          </xdr:cNvPr>
          <xdr:cNvGraphicFramePr>
            <a:graphicFrameLocks/>
          </xdr:cNvGraphicFramePr>
        </xdr:nvGraphicFramePr>
        <xdr:xfrm>
          <a:off x="628650" y="619632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5">
        <xdr:nvSpPr>
          <xdr:cNvPr id="4" name="TextBox 1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645238" y="3589431"/>
            <a:ext cx="5212110" cy="2366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Ins="9144" rtlCol="0" anchor="t">
            <a:noAutofit/>
          </a:bodyPr>
          <a:lstStyle/>
          <a:p>
            <a:fld id="{BC1E062C-6A28-4C9A-8C86-81D4DDA28F3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6" name="Picture 1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45591" y="3514726"/>
            <a:ext cx="339142" cy="290755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0.03819</cdr:x>
      <cdr:y>0</cdr:y>
    </cdr:from>
    <cdr:to>
      <cdr:x>1</cdr:x>
      <cdr:y>0.13572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775" y="0"/>
          <a:ext cx="2638425" cy="438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0.61628</cdr:x>
      <cdr:y>0.15605</cdr:y>
    </cdr:from>
    <cdr:to>
      <cdr:x>0.937</cdr:x>
      <cdr:y>0.45833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69312" y="482424"/>
          <a:ext cx="920769" cy="934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biofuels</a:t>
          </a: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 </a:t>
          </a: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plant liquids</a:t>
          </a:r>
        </a:p>
        <a:p xmlns:a="http://schemas.openxmlformats.org/drawingml/2006/main">
          <a:r>
            <a:rPr lang="en-US" sz="9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crude oil</a:t>
          </a:r>
        </a:p>
        <a:p xmlns:a="http://schemas.openxmlformats.org/drawingml/2006/main">
          <a:r>
            <a:rPr lang="en-US" sz="900" b="1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0.5457</cdr:x>
      <cdr:y>0.73401</cdr:y>
    </cdr:from>
    <cdr:to>
      <cdr:x>0.83042</cdr:x>
      <cdr:y>0.79353</cdr:y>
    </cdr:to>
    <cdr:sp macro="" textlink="">
      <cdr:nvSpPr>
        <cdr:cNvPr id="5" name="TextBox 1"/>
        <cdr:cNvSpPr txBox="1"/>
      </cdr:nvSpPr>
      <cdr:spPr>
        <a:xfrm xmlns:a="http://schemas.openxmlformats.org/drawingml/2006/main" flipH="1">
          <a:off x="1493901" y="2348280"/>
          <a:ext cx="779447" cy="19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0.93924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696504" cy="62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crude oil and liquid fuels production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0.21181</cdr:x>
      <cdr:y>0.71513</cdr:y>
    </cdr:from>
    <cdr:to>
      <cdr:x>0.54514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81025" y="3105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0.01583</cdr:y>
    </cdr:from>
    <cdr:to>
      <cdr:x>1</cdr:x>
      <cdr:y>0.98815</cdr:y>
    </cdr:to>
    <cdr:sp macro="" textlink="">
      <cdr:nvSpPr>
        <cdr:cNvPr id="5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50800"/>
          <a:ext cx="2743200" cy="312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9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4045</xdr:colOff>
      <xdr:row>3</xdr:row>
      <xdr:rowOff>133350</xdr:rowOff>
    </xdr:from>
    <xdr:to>
      <xdr:col>10</xdr:col>
      <xdr:colOff>590277</xdr:colOff>
      <xdr:row>20</xdr:row>
      <xdr:rowOff>106206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pSpPr/>
      </xdr:nvGrpSpPr>
      <xdr:grpSpPr>
        <a:xfrm>
          <a:off x="1242295" y="714375"/>
          <a:ext cx="5558282" cy="3211356"/>
          <a:chOff x="1213961" y="714374"/>
          <a:chExt cx="5484018" cy="3211577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GraphicFramePr>
            <a:graphicFrameLocks/>
          </xdr:cNvGraphicFramePr>
        </xdr:nvGraphicFramePr>
        <xdr:xfrm>
          <a:off x="4000499" y="714374"/>
          <a:ext cx="2697480" cy="3200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GraphicFramePr>
            <a:graphicFrameLocks/>
          </xdr:cNvGraphicFramePr>
        </xdr:nvGraphicFramePr>
        <xdr:xfrm>
          <a:off x="1219199" y="714375"/>
          <a:ext cx="278892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C$31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 txBox="1"/>
        </xdr:nvSpPr>
        <xdr:spPr>
          <a:xfrm>
            <a:off x="1213961" y="3671474"/>
            <a:ext cx="5133976" cy="2544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bIns="9144" rtlCol="0" anchor="t">
            <a:noAutofit/>
          </a:bodyPr>
          <a:lstStyle/>
          <a:p>
            <a:fld id="{1C3B7700-C901-4BBF-9D3B-405DDFEA6587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F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07378" y="3609976"/>
            <a:ext cx="339518" cy="290755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22771</xdr:colOff>
      <xdr:row>4</xdr:row>
      <xdr:rowOff>84148</xdr:rowOff>
    </xdr:from>
    <xdr:ext cx="627554" cy="1840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972221" y="833448"/>
          <a:ext cx="627554" cy="18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27432" tIns="9144" rIns="27432" bIns="9144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0.74432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007785" cy="400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0.59113</cdr:x>
      <cdr:y>0.16901</cdr:y>
    </cdr:from>
    <cdr:to>
      <cdr:x>0.9118</cdr:x>
      <cdr:y>0.40103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58962" y="511111"/>
          <a:ext cx="899933" cy="701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18288" rIns="9144" bIns="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gasoline</a:t>
          </a:r>
        </a:p>
        <a:p xmlns:a="http://schemas.openxmlformats.org/drawingml/2006/main">
          <a:r>
            <a:rPr lang="en-US" sz="9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butanes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propane</a:t>
          </a:r>
        </a:p>
        <a:p xmlns:a="http://schemas.openxmlformats.org/drawingml/2006/main">
          <a:r>
            <a:rPr lang="en-US" sz="9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ethane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0.55621</cdr:x>
      <cdr:y>0.11734</cdr:y>
    </cdr:from>
    <cdr:to>
      <cdr:x>0.77867</cdr:x>
      <cdr:y>0.17686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71055" y="362898"/>
          <a:ext cx="628358" cy="184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0.15179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0" y="0"/>
          <a:ext cx="2576523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plant liquids production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0.00793</cdr:x>
      <cdr:y>0.7059</cdr:y>
    </cdr:from>
    <cdr:to>
      <cdr:x>0.12271</cdr:x>
      <cdr:y>0.87959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860" y="2167888"/>
          <a:ext cx="330897" cy="533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</xdr:colOff>
      <xdr:row>3</xdr:row>
      <xdr:rowOff>47625</xdr:rowOff>
    </xdr:from>
    <xdr:to>
      <xdr:col>10</xdr:col>
      <xdr:colOff>470537</xdr:colOff>
      <xdr:row>20</xdr:row>
      <xdr:rowOff>9553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pSpPr/>
      </xdr:nvGrpSpPr>
      <xdr:grpSpPr>
        <a:xfrm>
          <a:off x="1403984" y="628650"/>
          <a:ext cx="5619753" cy="3200428"/>
          <a:chOff x="1238250" y="609600"/>
          <a:chExt cx="5553078" cy="3200428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aphicFramePr>
            <a:graphicFrameLocks/>
          </xdr:cNvGraphicFramePr>
        </xdr:nvGraphicFramePr>
        <xdr:xfrm>
          <a:off x="4048128" y="609600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GraphicFramePr>
            <a:graphicFrameLocks/>
          </xdr:cNvGraphicFramePr>
        </xdr:nvGraphicFramePr>
        <xdr:xfrm>
          <a:off x="1238250" y="609628"/>
          <a:ext cx="28194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3" name="TextBox 1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 txBox="1"/>
        </xdr:nvSpPr>
        <xdr:spPr>
          <a:xfrm>
            <a:off x="1238250" y="3556991"/>
            <a:ext cx="5149908" cy="1958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75D6446F-C2EB-46C4-B6B2-9B31DA8B7AD4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6" name="Picture 1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93752" y="3495676"/>
            <a:ext cx="338220" cy="29075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142875</xdr:rowOff>
    </xdr:from>
    <xdr:to>
      <xdr:col>12</xdr:col>
      <xdr:colOff>266700</xdr:colOff>
      <xdr:row>23</xdr:row>
      <xdr:rowOff>104775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1257300" y="666750"/>
          <a:ext cx="5838825" cy="3200400"/>
          <a:chOff x="1228725" y="666750"/>
          <a:chExt cx="5486400" cy="3200400"/>
        </a:xfrm>
      </xdr:grpSpPr>
      <xdr:graphicFrame macro="">
        <xdr:nvGraphicFramePr>
          <xdr:cNvPr id="5" name="Chart 2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GraphicFramePr>
            <a:graphicFrameLocks/>
          </xdr:cNvGraphicFramePr>
        </xdr:nvGraphicFramePr>
        <xdr:xfrm>
          <a:off x="1228725" y="666750"/>
          <a:ext cx="5485274" cy="22549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Chart 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aphicFramePr>
            <a:graphicFrameLocks/>
          </xdr:cNvGraphicFramePr>
        </xdr:nvGraphicFramePr>
        <xdr:xfrm>
          <a:off x="1228725" y="2917797"/>
          <a:ext cx="5486400" cy="94935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3" name="Picture 1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 preferRelativeResize="0"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34206" y="3533777"/>
            <a:ext cx="343011" cy="290755"/>
          </a:xfrm>
          <a:prstGeom prst="rect">
            <a:avLst/>
          </a:prstGeom>
        </xdr:spPr>
      </xdr:pic>
    </xdr:grp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0.00306</cdr:x>
      <cdr:y>0</cdr:y>
    </cdr:from>
    <cdr:to>
      <cdr:x>1</cdr:x>
      <cdr:y>0.18583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2" y="0"/>
          <a:ext cx="2870842" cy="574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endParaRPr lang="en-US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  <cdr:relSizeAnchor xmlns:cdr="http://schemas.openxmlformats.org/drawingml/2006/chartDrawing">
    <cdr:from>
      <cdr:x>0.18003</cdr:x>
      <cdr:y>0.54669</cdr:y>
    </cdr:from>
    <cdr:to>
      <cdr:x>0.56394</cdr:x>
      <cdr:y>0.87542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15036" y="1678824"/>
          <a:ext cx="1098302" cy="10094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27432" rtlCol="0"/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motor gasoline</a:t>
          </a:r>
        </a:p>
        <a:p xmlns:a="http://schemas.openxmlformats.org/drawingml/2006/main">
          <a:r>
            <a:rPr lang="en-US" sz="900" b="1" baseline="0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distillate fuel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jet fuel</a:t>
          </a:r>
        </a:p>
        <a:p xmlns:a="http://schemas.openxmlformats.org/drawingml/2006/main"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hydrocarbon gas</a:t>
          </a:r>
        </a:p>
        <a:p xmlns:a="http://schemas.openxmlformats.org/drawingml/2006/main"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liquids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 fuels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net change</a:t>
          </a:r>
          <a:endParaRPr lang="en-US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>
            <a:solidFill>
              <a:schemeClr val="accent4">
                <a:lumMod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0.65868</cdr:x>
      <cdr:y>0.17434</cdr:y>
    </cdr:from>
    <cdr:to>
      <cdr:x>0.99202</cdr:x>
      <cdr:y>0.2422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96778" y="539138"/>
          <a:ext cx="959904" cy="209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0.98958</cdr:x>
      <cdr:y>0.17856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928805" cy="552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liquid fuels product supplied</a:t>
          </a: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(consumption)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</xdr:colOff>
      <xdr:row>3</xdr:row>
      <xdr:rowOff>85725</xdr:rowOff>
    </xdr:from>
    <xdr:to>
      <xdr:col>9</xdr:col>
      <xdr:colOff>398145</xdr:colOff>
      <xdr:row>20</xdr:row>
      <xdr:rowOff>47626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pSpPr/>
      </xdr:nvGrpSpPr>
      <xdr:grpSpPr>
        <a:xfrm>
          <a:off x="777240" y="666750"/>
          <a:ext cx="5554980" cy="3200401"/>
          <a:chOff x="714375" y="666750"/>
          <a:chExt cx="5488305" cy="3200401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GraphicFramePr>
            <a:graphicFrameLocks/>
          </xdr:cNvGraphicFramePr>
        </xdr:nvGraphicFramePr>
        <xdr:xfrm>
          <a:off x="3505201" y="666751"/>
          <a:ext cx="2697479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GraphicFramePr>
            <a:graphicFrameLocks/>
          </xdr:cNvGraphicFramePr>
        </xdr:nvGraphicFramePr>
        <xdr:xfrm>
          <a:off x="714375" y="666750"/>
          <a:ext cx="278892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1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>
          <a:xfrm>
            <a:off x="745208" y="3587854"/>
            <a:ext cx="5145593" cy="245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bIns="9144" rtlCol="0" anchor="t">
            <a:noAutofit/>
          </a:bodyPr>
          <a:lstStyle/>
          <a:p>
            <a:fld id="{62A0CBC7-3635-4F32-848D-687707315046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11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22347" y="3562351"/>
            <a:ext cx="338031" cy="290755"/>
          </a:xfrm>
          <a:prstGeom prst="rect">
            <a:avLst/>
          </a:prstGeom>
        </xdr:spPr>
      </xdr:pic>
    </xdr:grpSp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0.19345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766" y="0"/>
          <a:ext cx="2590714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endParaRPr lang="en-US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/>
        </a:p>
      </cdr:txBody>
    </cdr:sp>
  </cdr:relSizeAnchor>
  <cdr:relSizeAnchor xmlns:cdr="http://schemas.openxmlformats.org/drawingml/2006/chartDrawing">
    <cdr:from>
      <cdr:x>0.27944</cdr:x>
      <cdr:y>0.55544</cdr:y>
    </cdr:from>
    <cdr:to>
      <cdr:x>0.59926</cdr:x>
      <cdr:y>0.8763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88816" y="1711009"/>
          <a:ext cx="902800" cy="988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27432" bIns="27432" rtlCol="0">
          <a:spAutoFit/>
        </a:bodyPr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natural gasoline</a:t>
          </a:r>
          <a:endParaRPr lang="en-US" sz="900">
            <a:solidFill>
              <a:schemeClr val="accent3"/>
            </a:solidFill>
            <a:effectLst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ethane</a:t>
          </a:r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propane</a:t>
          </a:r>
          <a:endParaRPr lang="en-US" sz="900" baseline="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butanes</a:t>
          </a:r>
        </a:p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0.57827</cdr:x>
      <cdr:y>0.18338</cdr:y>
    </cdr:from>
    <cdr:to>
      <cdr:x>0.85529</cdr:x>
      <cdr:y>0.28888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635470" y="560674"/>
          <a:ext cx="783466" cy="322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hydrocarbon gas liquids </a:t>
          </a: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 supplied (consumption)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100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85725</xdr:rowOff>
    </xdr:from>
    <xdr:to>
      <xdr:col>10</xdr:col>
      <xdr:colOff>0</xdr:colOff>
      <xdr:row>23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absSizeAnchor xmlns:cdr="http://schemas.openxmlformats.org/drawingml/2006/chartDrawing">
    <cdr:from>
      <cdr:x>0</cdr:x>
      <cdr:y>0.90281</cdr:y>
    </cdr:from>
    <cdr:ext cx="5200650" cy="261915"/>
    <cdr:sp macro="" textlink="'17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860676"/>
          <a:ext cx="5200650" cy="2619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B4C09DF6-3487-46E4-8025-668F94ABC5D3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0.01184</cdr:y>
    </cdr:from>
    <cdr:to>
      <cdr:x>0.81533</cdr:x>
      <cdr:y>0.15976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38114"/>
          <a:ext cx="4457695" cy="47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commercial crude oil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0.00697</cdr:x>
      <cdr:y>0.73669</cdr:y>
    </cdr:from>
    <cdr:to>
      <cdr:x>0.05749</cdr:x>
      <cdr:y>0.85799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8099" y="2371725"/>
          <a:ext cx="276226" cy="3905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0.06098</cdr:x>
      <cdr:y>0.19822</cdr:y>
    </cdr:from>
    <cdr:to>
      <cdr:x>0.60453</cdr:x>
      <cdr:y>0.26923</cdr:y>
    </cdr:to>
    <cdr:sp macro="" textlink="'17'!$A$115">
      <cdr:nvSpPr>
        <cdr:cNvPr id="7" name="TextBox 6"/>
        <cdr:cNvSpPr txBox="1"/>
      </cdr:nvSpPr>
      <cdr:spPr>
        <a:xfrm xmlns:a="http://schemas.openxmlformats.org/drawingml/2006/main">
          <a:off x="333375" y="638175"/>
          <a:ext cx="29718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31B90787-F81C-4CEC-943F-C5BA552BF3AA}" type="TxLink">
            <a:rPr lang="en-US" sz="900" b="0" i="0" u="none" strike="noStrike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monthly range from Jan 2020 −Dec 2024</a:t>
          </a:fld>
          <a:endParaRPr lang="en-US" sz="1100" b="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0.93037</cdr:x>
      <cdr:y>0.90533</cdr:y>
    </cdr:from>
    <cdr:to>
      <cdr:x>0.99651</cdr:x>
      <cdr:y>0.99564</cdr:y>
    </cdr:to>
    <cdr:pic>
      <cdr:nvPicPr>
        <cdr:cNvPr id="8" name="Picture 7">
          <a:extLst xmlns:a="http://schemas.openxmlformats.org/drawingml/2006/main">
            <a:ext uri="{FF2B5EF4-FFF2-40B4-BE49-F238E27FC236}">
              <a16:creationId xmlns:a16="http://schemas.microsoft.com/office/drawing/2014/main" id="{2EC54413-8699-1A2D-041D-B7F58236834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6647" y="2868674"/>
          <a:ext cx="361632" cy="286161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9</xdr:col>
      <xdr:colOff>600075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absSizeAnchor xmlns:cdr="http://schemas.openxmlformats.org/drawingml/2006/chartDrawing">
    <cdr:from>
      <cdr:x>0</cdr:x>
      <cdr:y>0.9041</cdr:y>
    </cdr:from>
    <cdr:ext cx="5298589" cy="279248"/>
    <cdr:sp macro="" textlink="'18'!$A$112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873388"/>
          <a:ext cx="5298589" cy="279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rIns="9144" rtlCol="0"/>
        <a:lstStyle xmlns:a="http://schemas.openxmlformats.org/drawingml/2006/main"/>
        <a:p xmlns:a="http://schemas.openxmlformats.org/drawingml/2006/main">
          <a:pPr algn="l"/>
          <a:fld id="{4CAD6D71-5D1C-4992-9130-CC1D93B77270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0.09424</cdr:x>
      <cdr:y>0.38357</cdr:y>
    </cdr:from>
    <cdr:ext cx="3101088" cy="295268"/>
    <cdr:sp macro="" textlink="'18'!$A$114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15257" y="1219065"/>
          <a:ext cx="3101088" cy="295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5CE10E6-4D89-498C-9CA1-EAB0B84202B2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2020−Dec 2024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0.11847</cdr:x>
      <cdr:y>0.13021</cdr:y>
    </cdr:from>
    <cdr:ext cx="2665055" cy="298768"/>
    <cdr:sp macro="" textlink="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47717" y="419191"/>
          <a:ext cx="2665055" cy="298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aseline="0">
              <a:solidFill>
                <a:schemeClr val="accent1"/>
              </a:solidFill>
              <a:latin typeface="Arial" pitchFamily="34" charset="0"/>
              <a:cs typeface="Arial" pitchFamily="34" charset="0"/>
            </a:rPr>
            <a:t>total motor gasoline inventory</a:t>
          </a:r>
        </a:p>
      </cdr:txBody>
    </cdr:sp>
  </cdr:absSizeAnchor>
  <cdr:absSizeAnchor xmlns:cdr="http://schemas.openxmlformats.org/drawingml/2006/chartDrawing">
    <cdr:from>
      <cdr:x>0.41659</cdr:x>
      <cdr:y>0.73445</cdr:y>
    </cdr:from>
    <cdr:ext cx="2367636" cy="202792"/>
    <cdr:sp macro="" textlink="">
      <cdr:nvSpPr>
        <cdr:cNvPr id="6" name="TextBox 5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2277644" y="2334211"/>
          <a:ext cx="2367636" cy="202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0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total distillate fuel inventory</a:t>
          </a:r>
        </a:p>
      </cdr:txBody>
    </cdr:sp>
  </cdr:absSizeAnchor>
  <cdr:relSizeAnchor xmlns:cdr="http://schemas.openxmlformats.org/drawingml/2006/chartDrawing">
    <cdr:from>
      <cdr:x>0.92853</cdr:x>
      <cdr:y>0.90237</cdr:y>
    </cdr:from>
    <cdr:to>
      <cdr:x>0.99487</cdr:x>
      <cdr:y>0.99268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357EB3F7-CEFB-32B8-5187-4E317EAD3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6591" y="2867890"/>
          <a:ext cx="362719" cy="287021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0.19167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38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World liquid fuels production and consumption balance</a:t>
          </a:r>
        </a:p>
        <a:p xmlns:a="http://schemas.openxmlformats.org/drawingml/2006/main">
          <a:pPr eaLnBrk="0" hangingPunct="0"/>
          <a:r>
            <a:rPr lang="en-US" sz="1000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million barrels per day </a:t>
          </a:r>
        </a:p>
      </cdr:txBody>
    </cdr:sp>
  </cdr:relSizeAnchor>
  <cdr:relSizeAnchor xmlns:cdr="http://schemas.openxmlformats.org/drawingml/2006/chartDrawing">
    <cdr:from>
      <cdr:x>0.42948</cdr:x>
      <cdr:y>0.22842</cdr:y>
    </cdr:from>
    <cdr:to>
      <cdr:x>0.70384</cdr:x>
      <cdr:y>0.54099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88119" y="533472"/>
          <a:ext cx="1653343" cy="730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world</a:t>
          </a:r>
          <a:r>
            <a:rPr lang="en-US" sz="9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production</a:t>
          </a:r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world consumption</a:t>
          </a:r>
          <a:endParaRPr lang="en-US" sz="9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0.02957</cdr:x>
      <cdr:y>0.72803</cdr:y>
    </cdr:from>
    <cdr:to>
      <cdr:x>0.06808</cdr:x>
      <cdr:y>0.89719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8258" y="1700307"/>
          <a:ext cx="219160" cy="3950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absSizeAnchor xmlns:cdr="http://schemas.openxmlformats.org/drawingml/2006/chartDrawing">
    <cdr:from>
      <cdr:x>0.06109</cdr:x>
      <cdr:y>0.65416</cdr:y>
    </cdr:from>
    <cdr:ext cx="3316218" cy="237121"/>
    <cdr:sp macro="" textlink="'19'!$A$115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334007" y="2106029"/>
          <a:ext cx="3316218" cy="237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883D697-F9C2-493C-AB68-927500824644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2020 − Dec 2024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0.00929</cdr:x>
      <cdr:y>0.85515</cdr:y>
    </cdr:from>
    <cdr:ext cx="5235568" cy="272456"/>
    <cdr:sp macro="" textlink="'19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0800" y="2712392"/>
          <a:ext cx="5235568" cy="272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27432" tIns="9144" rIns="9144" bIns="9144" rtlCol="0"/>
        <a:lstStyle xmlns:a="http://schemas.openxmlformats.org/drawingml/2006/main"/>
        <a:p xmlns:a="http://schemas.openxmlformats.org/drawingml/2006/main">
          <a:pPr algn="l"/>
          <a:fld id="{B4C09DF6-3487-46E4-8025-668F94ABC5D3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commercial propane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0.93033</cdr:x>
      <cdr:y>0.90237</cdr:y>
    </cdr:from>
    <cdr:to>
      <cdr:x>0.99654</cdr:x>
      <cdr:y>0.99268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363FBCB-515E-7E1C-4525-2A25D16459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6467" y="2862160"/>
          <a:ext cx="361993" cy="28644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0.00639</cdr:x>
      <cdr:y>0.9019</cdr:y>
    </cdr:from>
    <cdr:to>
      <cdr:x>0.51336</cdr:x>
      <cdr:y>0.96921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4944" y="2860675"/>
          <a:ext cx="2771783" cy="213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Note: Excludes 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propylene.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10</xdr:col>
      <xdr:colOff>9525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absSizeAnchor xmlns:cdr="http://schemas.openxmlformats.org/drawingml/2006/chartDrawing">
    <cdr:from>
      <cdr:x>0.00174</cdr:x>
      <cdr:y>0.82021</cdr:y>
    </cdr:from>
    <cdr:ext cx="5200650" cy="230786"/>
    <cdr:sp macro="" textlink="'20'!$A$126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9525" y="2617189"/>
          <a:ext cx="5200650" cy="230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0.87264</cdr:y>
    </cdr:from>
    <cdr:ext cx="5222874" cy="387355"/>
    <cdr:sp macro="" textlink="'20'!$A$127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784475"/>
          <a:ext cx="5222874" cy="387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bIns="9144" rtlCol="0"/>
        <a:lstStyle xmlns:a="http://schemas.openxmlformats.org/drawingml/2006/main"/>
        <a:p xmlns:a="http://schemas.openxmlformats.org/drawingml/2006/main">
          <a:pPr algn="l"/>
          <a:fld id="{D56A20C6-68A4-41C0-8B5F-C4835087364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Petroleum product and other liquids include: gasoline, distillate fuels, hydrocarbon gas liquids, jet fuel, residual fuel oil, unfinished oils, other hydrocarbons/oxygenates, and other oils.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net imports of crude oil and liquid fuels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0.9284</cdr:x>
      <cdr:y>0.90533</cdr:y>
    </cdr:from>
    <cdr:to>
      <cdr:x>0.995</cdr:x>
      <cdr:y>0.99564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2552750E-7F72-85DA-27B7-4965190953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75866" y="2888795"/>
          <a:ext cx="364168" cy="2881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0.83275</cdr:x>
      <cdr:y>0.25972</cdr:y>
    </cdr:from>
    <cdr:to>
      <cdr:x>1</cdr:x>
      <cdr:y>0.82096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552936" y="868311"/>
          <a:ext cx="914414" cy="1876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crude oil </a:t>
          </a:r>
        </a:p>
        <a:p xmlns:a="http://schemas.openxmlformats.org/drawingml/2006/main">
          <a:r>
            <a:rPr lang="en-US" sz="10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</a:p>
        <a:p xmlns:a="http://schemas.openxmlformats.org/drawingml/2006/main">
          <a:r>
            <a:rPr lang="en-US" sz="10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 </a:t>
          </a:r>
        </a:p>
        <a:p xmlns:a="http://schemas.openxmlformats.org/drawingml/2006/main">
          <a:endParaRPr lang="en-US" sz="10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petroleum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product and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other liquids</a:t>
          </a:r>
          <a:r>
            <a:rPr lang="en-US" sz="10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0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endParaRPr lang="en-US" sz="10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1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120650</xdr:rowOff>
    </xdr:from>
    <xdr:to>
      <xdr:col>10</xdr:col>
      <xdr:colOff>323850</xdr:colOff>
      <xdr:row>20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0.00347</cdr:x>
      <cdr:y>0.00298</cdr:y>
    </cdr:from>
    <cdr:to>
      <cdr:x>0.82986</cdr:x>
      <cdr:y>0.14286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38" y="9537"/>
          <a:ext cx="4533912" cy="44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U.S. net trade of hydrocarbon gas liquids (HGL) 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million barrels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per day </a:t>
          </a:r>
        </a:p>
      </cdr:txBody>
    </cdr:sp>
  </cdr:relSizeAnchor>
  <cdr:relSizeAnchor xmlns:cdr="http://schemas.openxmlformats.org/drawingml/2006/chartDrawing">
    <cdr:from>
      <cdr:x>0.83333</cdr:x>
      <cdr:y>0.14881</cdr:y>
    </cdr:from>
    <cdr:to>
      <cdr:x>1</cdr:x>
      <cdr:y>0.43452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8675" y="476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0.07986</cdr:x>
      <cdr:y>0.36309</cdr:y>
    </cdr:from>
    <cdr:to>
      <cdr:x>0.31076</cdr:x>
      <cdr:y>0.65179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8150" y="1162049"/>
          <a:ext cx="1266825" cy="923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n-US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</a:t>
          </a:r>
          <a:endParaRPr lang="en-US" sz="1000" b="1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propane</a:t>
          </a:r>
        </a:p>
        <a:p xmlns:a="http://schemas.openxmlformats.org/drawingml/2006/main">
          <a:r>
            <a:rPr lang="en-US" sz="1000" b="1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ethane</a:t>
          </a:r>
        </a:p>
        <a:p xmlns:a="http://schemas.openxmlformats.org/drawingml/2006/main">
          <a:r>
            <a:rPr lang="en-US" sz="1000" b="1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natural gasoline</a:t>
          </a:r>
          <a:endParaRPr lang="en-US" sz="1000" b="1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1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butanes</a:t>
          </a:r>
          <a:endParaRPr lang="en-US" sz="1000" b="1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 baseline="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5">
                <a:lumMod val="40000"/>
                <a:lumOff val="6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0.77901</cdr:x>
      <cdr:y>0.1369</cdr:y>
    </cdr:from>
    <cdr:to>
      <cdr:x>0.8663</cdr:x>
      <cdr:y>0.22177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76750" y="423356"/>
          <a:ext cx="501650" cy="262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0.00521</cdr:x>
      <cdr:y>0.90349</cdr:y>
    </cdr:from>
    <cdr:to>
      <cdr:x>0.93046</cdr:x>
      <cdr:y>0.98563</cdr:y>
    </cdr:to>
    <cdr:sp macro="" textlink="'21'!$B$32">
      <cdr:nvSpPr>
        <cdr:cNvPr id="6" name="TextBox 5"/>
        <cdr:cNvSpPr txBox="1"/>
      </cdr:nvSpPr>
      <cdr:spPr>
        <a:xfrm xmlns:a="http://schemas.openxmlformats.org/drawingml/2006/main">
          <a:off x="29974" y="2794000"/>
          <a:ext cx="5323076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rIns="9144" bIns="9144" rtlCol="0"/>
        <a:lstStyle xmlns:a="http://schemas.openxmlformats.org/drawingml/2006/main"/>
        <a:p xmlns:a="http://schemas.openxmlformats.org/drawingml/2006/main">
          <a:fld id="{4BC91908-8B79-475F-ACF5-75A968F4864D}" type="TxLink">
            <a:rPr lang="en-US" sz="9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Data source: U.S. Energy Information Administration, Short-Term Energy Outlook, November 2025</a:t>
          </a:fld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0.86285</cdr:x>
      <cdr:y>0.19345</cdr:y>
    </cdr:from>
    <cdr:to>
      <cdr:x>1</cdr:x>
      <cdr:y>0.33928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733925" y="619125"/>
          <a:ext cx="752475" cy="466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net exports</a:t>
          </a:r>
        </a:p>
      </cdr:txBody>
    </cdr:sp>
  </cdr:relSizeAnchor>
  <cdr:relSizeAnchor xmlns:cdr="http://schemas.openxmlformats.org/drawingml/2006/chartDrawing">
    <cdr:from>
      <cdr:x>0.83333</cdr:x>
      <cdr:y>0.21726</cdr:y>
    </cdr:from>
    <cdr:to>
      <cdr:x>1</cdr:x>
      <cdr:y>0.50298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3F820FD8-7DA0-3434-FBE5-85C01500C8A4}"/>
            </a:ext>
          </a:extLst>
        </cdr:cNvPr>
        <cdr:cNvCxnSpPr/>
      </cdr:nvCxnSpPr>
      <cdr:spPr bwMode="auto">
        <a:xfrm xmlns:a="http://schemas.openxmlformats.org/drawingml/2006/main">
          <a:off x="5124450" y="695325"/>
          <a:ext cx="914400" cy="91440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0.89931</cdr:x>
      <cdr:y>0.125</cdr:y>
    </cdr:from>
    <cdr:to>
      <cdr:x>0.89931</cdr:x>
      <cdr:y>0.19643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0A521158-8E60-8FDC-2259-8E74C8F6B214}"/>
            </a:ext>
          </a:extLst>
        </cdr:cNvPr>
        <cdr:cNvCxnSpPr/>
      </cdr:nvCxnSpPr>
      <cdr:spPr bwMode="auto">
        <a:xfrm xmlns:a="http://schemas.openxmlformats.org/drawingml/2006/main" flipV="1">
          <a:off x="4933974" y="400059"/>
          <a:ext cx="0" cy="228605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  <a:effectLst xmlns:a="http://schemas.openxmlformats.org/drawingml/2006/main">
          <a:outerShdw sx="1000" sy="1000" rotWithShape="0">
            <a:srgbClr val="000000"/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0.90104</cdr:x>
      <cdr:y>0.31647</cdr:y>
    </cdr:from>
    <cdr:to>
      <cdr:x>0.90162</cdr:x>
      <cdr:y>0.40476</cdr:y>
    </cdr:to>
    <cdr:cxnSp macro="">
      <cdr:nvCxnSpPr>
        <cdr:cNvPr id="22" name="Straight Arrow Connector 21">
          <a:extLst xmlns:a="http://schemas.openxmlformats.org/drawingml/2006/main">
            <a:ext uri="{FF2B5EF4-FFF2-40B4-BE49-F238E27FC236}">
              <a16:creationId xmlns:a16="http://schemas.microsoft.com/office/drawing/2014/main" id="{DCAD95AA-8363-D5A9-07C6-5A72F1FA70B9}"/>
            </a:ext>
          </a:extLst>
        </cdr:cNvPr>
        <cdr:cNvCxnSpPr/>
      </cdr:nvCxnSpPr>
      <cdr:spPr bwMode="auto">
        <a:xfrm xmlns:a="http://schemas.openxmlformats.org/drawingml/2006/main" flipH="1">
          <a:off x="4943475" y="1012828"/>
          <a:ext cx="3152" cy="282572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  <a:effectLst xmlns:a="http://schemas.openxmlformats.org/drawingml/2006/main">
          <a:outerShdw dist="20000" sx="1000" sy="1000" rotWithShape="0">
            <a:srgbClr val="000000"/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0.93271</cdr:x>
      <cdr:y>0.90179</cdr:y>
    </cdr:from>
    <cdr:to>
      <cdr:x>0.99442</cdr:x>
      <cdr:y>0.99264</cdr:y>
    </cdr:to>
    <cdr:pic>
      <cdr:nvPicPr>
        <cdr:cNvPr id="9" name="Picture 8">
          <a:extLst xmlns:a="http://schemas.openxmlformats.org/drawingml/2006/main">
            <a:ext uri="{FF2B5EF4-FFF2-40B4-BE49-F238E27FC236}">
              <a16:creationId xmlns:a16="http://schemas.microsoft.com/office/drawing/2014/main" id="{FC2E8763-86BD-AB7C-D72C-511302D2C2B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365962" y="2788740"/>
          <a:ext cx="355046" cy="280950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</xdr:row>
      <xdr:rowOff>9525</xdr:rowOff>
    </xdr:from>
    <xdr:to>
      <xdr:col>11</xdr:col>
      <xdr:colOff>600074</xdr:colOff>
      <xdr:row>22</xdr:row>
      <xdr:rowOff>133350</xdr:rowOff>
    </xdr:to>
    <xdr:graphicFrame macro="">
      <xdr:nvGraphicFramePr>
        <xdr:cNvPr id="482310" name="Chart 1">
          <a:extLst>
            <a:ext uri="{FF2B5EF4-FFF2-40B4-BE49-F238E27FC236}">
              <a16:creationId xmlns:a16="http://schemas.microsoft.com/office/drawing/2014/main" id="{00000000-0008-0000-1700-0000065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absSizeAnchor xmlns:cdr="http://schemas.openxmlformats.org/drawingml/2006/chartDrawing">
    <cdr:from>
      <cdr:x>0</cdr:x>
      <cdr:y>0.91667</cdr:y>
    </cdr:from>
    <cdr:ext cx="5114926" cy="257754"/>
    <cdr:sp macro="" textlink="'22'!$B$114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933700"/>
          <a:ext cx="5114926" cy="257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67D14A11-7BDE-4589-8BE9-E6BF0389DFE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Futures curve is the average settlement price for five trading days ending November 6, 2025. 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0.79737</cdr:y>
    </cdr:from>
    <cdr:ext cx="5463064" cy="412739"/>
    <cdr:sp macro="" textlink="'22'!$B$113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551900"/>
          <a:ext cx="5463064" cy="412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973571A4-87A5-4AB7-AD0B-5BDB190652F4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Data source: U.S. Energy Information Administration, Short-Term Energy Outlook, November 2025, Bloomberg L.P., and Refinitiv an LSEG Business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0.78746</cdr:x>
      <cdr:y>0.28571</cdr:y>
    </cdr:from>
    <cdr:to>
      <cdr:x>1</cdr:x>
      <cdr:y>0.5625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05319" y="914399"/>
          <a:ext cx="1162031" cy="885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9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STEO forecast</a:t>
          </a:r>
        </a:p>
        <a:p xmlns:a="http://schemas.openxmlformats.org/drawingml/2006/main">
          <a:r>
            <a:rPr lang="en-US" sz="9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NYMEX </a:t>
          </a:r>
          <a:endParaRPr lang="en-US" sz="900" b="1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futures price</a:t>
          </a:r>
          <a:endParaRPr lang="en-US" sz="900" b="1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3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0.37224</cdr:x>
      <cdr:y>0.36704</cdr:y>
    </cdr:from>
    <cdr:to>
      <cdr:x>0.63704</cdr:x>
      <cdr:y>0.45285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35153" y="1174664"/>
          <a:ext cx="1447754" cy="274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Henry Hub spot price</a:t>
          </a:r>
        </a:p>
      </cdr:txBody>
    </cdr:sp>
  </cdr:relSizeAnchor>
  <cdr:relSizeAnchor xmlns:cdr="http://schemas.openxmlformats.org/drawingml/2006/chartDrawing">
    <cdr:from>
      <cdr:x>0.92692</cdr:x>
      <cdr:y>0.89881</cdr:y>
    </cdr:from>
    <cdr:to>
      <cdr:x>0.99299</cdr:x>
      <cdr:y>0.98966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8BFF46C2-BFE5-4891-68E9-BD7CCF366155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67789" y="2828038"/>
          <a:ext cx="361242" cy="28585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0.69744</cdr:x>
      <cdr:y>0.03671</cdr:y>
    </cdr:from>
    <cdr:to>
      <cdr:x>0.9727</cdr:x>
      <cdr:y>0.24802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2093D6A-E015-A55A-32FC-9B8B1BF6D3A5}"/>
            </a:ext>
          </a:extLst>
        </cdr:cNvPr>
        <cdr:cNvSpPr txBox="1"/>
      </cdr:nvSpPr>
      <cdr:spPr>
        <a:xfrm xmlns:a="http://schemas.openxmlformats.org/drawingml/2006/main">
          <a:off x="3813175" y="117475"/>
          <a:ext cx="1504942" cy="6762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Note:</a:t>
          </a:r>
          <a:r>
            <a:rPr lang="en-US" sz="1000" kern="120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 We have temporarily suspended our publication of confidence intervals</a:t>
          </a:r>
          <a:r>
            <a:rPr lang="en-US" sz="1000" kern="12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10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57150</xdr:rowOff>
    </xdr:from>
    <xdr:to>
      <xdr:col>9</xdr:col>
      <xdr:colOff>247650</xdr:colOff>
      <xdr:row>21</xdr:row>
      <xdr:rowOff>19050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0.00797</cdr:x>
      <cdr:y>0</cdr:y>
    </cdr:from>
    <cdr:to>
      <cdr:x>0.942</cdr:x>
      <cdr:y>0.14881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244" y="0"/>
          <a:ext cx="5304174" cy="456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prices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thousand cubic feet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0.77951</cdr:x>
      <cdr:y>0.12798</cdr:y>
    </cdr:from>
    <cdr:to>
      <cdr:x>0.94617</cdr:x>
      <cdr:y>0.19644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276728" y="409575"/>
          <a:ext cx="914363" cy="219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0.02031</cdr:x>
      <cdr:y>0.87474</cdr:y>
    </cdr:from>
    <cdr:to>
      <cdr:x>0.9127</cdr:x>
      <cdr:y>1</cdr:y>
    </cdr:to>
    <cdr:sp macro="" textlink="'23'!$B$112">
      <cdr:nvSpPr>
        <cdr:cNvPr id="6" name="TextBox 5"/>
        <cdr:cNvSpPr txBox="1"/>
      </cdr:nvSpPr>
      <cdr:spPr>
        <a:xfrm xmlns:a="http://schemas.openxmlformats.org/drawingml/2006/main">
          <a:off x="117190" y="2681483"/>
          <a:ext cx="5149592" cy="383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45720" rIns="45720" rtlCol="0"/>
        <a:lstStyle xmlns:a="http://schemas.openxmlformats.org/drawingml/2006/main"/>
        <a:p xmlns:a="http://schemas.openxmlformats.org/drawingml/2006/main">
          <a:fld id="{CA5C4719-253F-4DD4-A27D-EB988A25F389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2025, and Refinitiv an LSEG Business</a:t>
          </a:fld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0.93445</cdr:x>
      <cdr:y>0.90179</cdr:y>
    </cdr:from>
    <cdr:to>
      <cdr:x>0.99606</cdr:x>
      <cdr:y>0.99264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E4AE28CF-AADF-76CE-E8B3-2794911D879C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384879" y="2788740"/>
          <a:ext cx="355046" cy="280950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</xdr:colOff>
      <xdr:row>3</xdr:row>
      <xdr:rowOff>114300</xdr:rowOff>
    </xdr:from>
    <xdr:to>
      <xdr:col>10</xdr:col>
      <xdr:colOff>51049</xdr:colOff>
      <xdr:row>23</xdr:row>
      <xdr:rowOff>95729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678180" y="638175"/>
          <a:ext cx="5564119" cy="3219929"/>
          <a:chOff x="676275" y="638175"/>
          <a:chExt cx="5477792" cy="3219929"/>
        </a:xfrm>
      </xdr:grpSpPr>
      <xdr:graphicFrame macro="">
        <xdr:nvGraphicFramePr>
          <xdr:cNvPr id="6" name="Chart 2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GraphicFramePr>
            <a:graphicFrameLocks/>
          </xdr:cNvGraphicFramePr>
        </xdr:nvGraphicFramePr>
        <xdr:xfrm>
          <a:off x="676275" y="2725158"/>
          <a:ext cx="5477792" cy="11329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GraphicFramePr>
            <a:graphicFrameLocks/>
          </xdr:cNvGraphicFramePr>
        </xdr:nvGraphicFramePr>
        <xdr:xfrm>
          <a:off x="676275" y="638175"/>
          <a:ext cx="5477792" cy="208461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4" name="Picture 1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99444" y="3532916"/>
            <a:ext cx="342985" cy="29075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</cdr:x>
      <cdr:y>0.73987</cdr:y>
    </cdr:from>
    <cdr:ext cx="5314950" cy="219798"/>
    <cdr:sp macro="" textlink="'2'!$C$56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689858"/>
          <a:ext cx="5314950" cy="219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EC04801-DBB9-4723-9C59-083D281348BF}" type="TxLink"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pPr/>
            <a:t>Data source: U.S. Energy Information Administration, Short-Term Energy Outlook, November 2025</a:t>
          </a:fld>
          <a:endParaRPr lang="en-US" sz="900"/>
        </a:p>
      </cdr:txBody>
    </cdr:sp>
  </cdr:absSizeAnchor>
  <cdr:relSizeAnchor xmlns:cdr="http://schemas.openxmlformats.org/drawingml/2006/chartDrawing">
    <cdr:from>
      <cdr:x>0.45147</cdr:x>
      <cdr:y>0.18075</cdr:y>
    </cdr:from>
    <cdr:to>
      <cdr:x>0.86739</cdr:x>
      <cdr:y>0.84817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26369" y="168531"/>
          <a:ext cx="2511679" cy="622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27432" rIns="27432" bIns="27432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implied stock  build</a:t>
          </a:r>
        </a:p>
        <a:p xmlns:a="http://schemas.openxmlformats.org/drawingml/2006/main">
          <a:endParaRPr lang="en-US" sz="900" b="1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eaLnBrk="1" fontAlgn="auto" latinLnBrk="0" hangingPunct="1"/>
          <a:r>
            <a:rPr lang="en-US" sz="900" b="1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implied stock draw </a:t>
          </a:r>
          <a:endParaRPr lang="en-US" sz="900">
            <a:solidFill>
              <a:schemeClr val="accent5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0.10006</cdr:x>
      <cdr:y>0.07591</cdr:y>
    </cdr:from>
    <cdr:to>
      <cdr:x>0.40783</cdr:x>
      <cdr:y>0.83312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5590" y="89057"/>
          <a:ext cx="1770513" cy="888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net storage builds</a:t>
          </a:r>
        </a:p>
        <a:p xmlns:a="http://schemas.openxmlformats.org/drawingml/2006/main">
          <a:endParaRPr lang="en-US" sz="900" b="1" baseline="0">
            <a:solidFill>
              <a:schemeClr val="accent4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endParaRPr lang="en-US" sz="900" b="1" baseline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 baseline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net storage withdrawals</a:t>
          </a: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production</a:t>
          </a:r>
          <a:endParaRPr lang="en-US" sz="1000">
            <a:solidFill>
              <a:schemeClr val="accent1"/>
            </a:solidFill>
            <a:effectLst/>
          </a:endParaRPr>
        </a:p>
        <a:p xmlns:a="http://schemas.openxmlformats.org/drawingml/2006/main">
          <a:endParaRPr lang="en-US" sz="10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0.01217</cdr:x>
      <cdr:y>0.80348</cdr:y>
    </cdr:from>
    <cdr:to>
      <cdr:x>0.93331</cdr:x>
      <cdr:y>0.98527</cdr:y>
    </cdr:to>
    <cdr:sp macro="" textlink="'24'!$B$58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6672" y="910301"/>
          <a:ext cx="5046348" cy="205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9144" tIns="27432" rIns="9144" bIns="9144" rtlCol="0"/>
        <a:lstStyle xmlns:a="http://schemas.openxmlformats.org/drawingml/2006/main"/>
        <a:p xmlns:a="http://schemas.openxmlformats.org/drawingml/2006/main">
          <a:fld id="{B7D5A157-489E-4DBC-9CF3-7826C74C8CA9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9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0.19928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U.S. natural gas</a:t>
          </a:r>
          <a:r>
            <a:rPr lang="en-US" sz="1000" b="1" i="0" baseline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 </a:t>
          </a:r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production, consumption, and net imports</a:t>
          </a:r>
        </a:p>
        <a:p xmlns:a="http://schemas.openxmlformats.org/drawingml/2006/main">
          <a:pPr eaLnBrk="0" hangingPunct="0"/>
          <a:r>
            <a:rPr lang="en-US" sz="1000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billion cubic feet per day </a:t>
          </a:r>
        </a:p>
      </cdr:txBody>
    </cdr:sp>
  </cdr:relSizeAnchor>
  <cdr:relSizeAnchor xmlns:cdr="http://schemas.openxmlformats.org/drawingml/2006/chartDrawing">
    <cdr:from>
      <cdr:x>0.0939</cdr:x>
      <cdr:y>0.15078</cdr:y>
    </cdr:from>
    <cdr:to>
      <cdr:x>0.47992</cdr:x>
      <cdr:y>0.7859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4350" y="314325"/>
          <a:ext cx="2114552" cy="1323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consumption</a:t>
          </a: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 (imports minus exports)</a:t>
          </a:r>
          <a:endParaRPr lang="en-US" sz="100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123825</xdr:rowOff>
    </xdr:from>
    <xdr:to>
      <xdr:col>8</xdr:col>
      <xdr:colOff>557215</xdr:colOff>
      <xdr:row>20</xdr:row>
      <xdr:rowOff>85753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GrpSpPr/>
      </xdr:nvGrpSpPr>
      <xdr:grpSpPr>
        <a:xfrm>
          <a:off x="628650" y="704850"/>
          <a:ext cx="5643565" cy="3200428"/>
          <a:chOff x="590549" y="714375"/>
          <a:chExt cx="5595939" cy="320042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GraphicFramePr>
            <a:graphicFrameLocks/>
          </xdr:cNvGraphicFramePr>
        </xdr:nvGraphicFramePr>
        <xdr:xfrm>
          <a:off x="3386088" y="714375"/>
          <a:ext cx="2800400" cy="32004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aphicFramePr>
            <a:graphicFrameLocks/>
          </xdr:cNvGraphicFramePr>
        </xdr:nvGraphicFramePr>
        <xdr:xfrm>
          <a:off x="590549" y="714402"/>
          <a:ext cx="2800399" cy="32004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29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SpPr txBox="1"/>
        </xdr:nvSpPr>
        <xdr:spPr>
          <a:xfrm>
            <a:off x="609600" y="3676650"/>
            <a:ext cx="5162548" cy="2141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EA9D60EF-36B2-4AC8-8683-561EACF51A2A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1A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12023" y="3609976"/>
            <a:ext cx="339628" cy="29075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49187</xdr:colOff>
      <xdr:row>15</xdr:row>
      <xdr:rowOff>96228</xdr:rowOff>
    </xdr:from>
    <xdr:to>
      <xdr:col>1</xdr:col>
      <xdr:colOff>322188</xdr:colOff>
      <xdr:row>18</xdr:row>
      <xdr:rowOff>35256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690537" y="2871178"/>
          <a:ext cx="273001" cy="491478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0.05916</cdr:x>
      <cdr:y>0</cdr:y>
    </cdr:from>
    <cdr:to>
      <cdr:x>1</cdr:x>
      <cdr:y>0.13244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3196" y="0"/>
          <a:ext cx="2754315" cy="409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0.2921</cdr:x>
      <cdr:y>0.17865</cdr:y>
    </cdr:from>
    <cdr:to>
      <cdr:x>0.57408</cdr:x>
      <cdr:y>0.50597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24945" y="571746"/>
          <a:ext cx="796378" cy="1047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27432" rtlCol="0">
          <a:spAutoFit/>
        </a:bodyPr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U.S. non-Gulf of America </a:t>
          </a:r>
        </a:p>
        <a:p xmlns:a="http://schemas.openxmlformats.org/drawingml/2006/main">
          <a:r>
            <a:rPr lang="en-US" sz="9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U.S. Gulf of America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0.66157</cdr:x>
      <cdr:y>0.11905</cdr:y>
    </cdr:from>
    <cdr:to>
      <cdr:x>0.90138</cdr:x>
      <cdr:y>0.1875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52662" y="381000"/>
          <a:ext cx="671563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0.93924</cdr:x>
      <cdr:y>0.13352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49635" cy="41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marketed natural gas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3</xdr:row>
      <xdr:rowOff>19050</xdr:rowOff>
    </xdr:from>
    <xdr:to>
      <xdr:col>9</xdr:col>
      <xdr:colOff>295275</xdr:colOff>
      <xdr:row>19</xdr:row>
      <xdr:rowOff>177772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pSpPr/>
      </xdr:nvGrpSpPr>
      <xdr:grpSpPr>
        <a:xfrm>
          <a:off x="666749" y="600075"/>
          <a:ext cx="5562601" cy="3206722"/>
          <a:chOff x="628649" y="600075"/>
          <a:chExt cx="5495926" cy="3200400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GraphicFramePr>
            <a:graphicFrameLocks/>
          </xdr:cNvGraphicFramePr>
        </xdr:nvGraphicFramePr>
        <xdr:xfrm>
          <a:off x="3381374" y="600075"/>
          <a:ext cx="274320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GraphicFramePr>
            <a:graphicFrameLocks/>
          </xdr:cNvGraphicFramePr>
        </xdr:nvGraphicFramePr>
        <xdr:xfrm>
          <a:off x="647700" y="6000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1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SpPr txBox="1"/>
        </xdr:nvSpPr>
        <xdr:spPr>
          <a:xfrm>
            <a:off x="628649" y="3632560"/>
            <a:ext cx="5125094" cy="1616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07026D1A-8D92-4C4E-827B-340ABE517855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3" name="Picture 1">
            <a:extLst>
              <a:ext uri="{FF2B5EF4-FFF2-40B4-BE49-F238E27FC236}">
                <a16:creationId xmlns:a16="http://schemas.microsoft.com/office/drawing/2014/main" id="{00000000-0008-0000-1B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4968" y="3486151"/>
            <a:ext cx="339438" cy="290755"/>
          </a:xfrm>
          <a:prstGeom prst="rect">
            <a:avLst/>
          </a:prstGeom>
        </xdr:spPr>
      </xdr:pic>
    </xdr:grpSp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0.0118</cdr:x>
      <cdr:y>0</cdr:y>
    </cdr:from>
    <cdr:to>
      <cdr:x>0.97222</cdr:x>
      <cdr:y>0.14205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376" y="0"/>
          <a:ext cx="2634624" cy="454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0.29533</cdr:x>
      <cdr:y>0.57697</cdr:y>
    </cdr:from>
    <cdr:to>
      <cdr:x>0.59995</cdr:x>
      <cdr:y>0.86531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19200" y="1868891"/>
          <a:ext cx="844970" cy="933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1" baseline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industrial</a:t>
          </a:r>
        </a:p>
        <a:p xmlns:a="http://schemas.openxmlformats.org/drawingml/2006/main">
          <a:r>
            <a:rPr lang="en-US" sz="9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electric power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residential and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</a:t>
          </a:r>
          <a:endParaRPr lang="en-US" sz="90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0.54437</cdr:x>
      <cdr:y>0.13034</cdr:y>
    </cdr:from>
    <cdr:to>
      <cdr:x>0.76659</cdr:x>
      <cdr:y>0.21537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68697" y="402675"/>
          <a:ext cx="640367" cy="262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0.20238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8" y="0"/>
          <a:ext cx="2576512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 </a:t>
          </a:r>
          <a:endParaRPr lang="en-US" sz="1100"/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114300</xdr:rowOff>
    </xdr:from>
    <xdr:to>
      <xdr:col>10</xdr:col>
      <xdr:colOff>44010</xdr:colOff>
      <xdr:row>23</xdr:row>
      <xdr:rowOff>38100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pSpPr/>
      </xdr:nvGrpSpPr>
      <xdr:grpSpPr>
        <a:xfrm>
          <a:off x="638175" y="638175"/>
          <a:ext cx="5511360" cy="3162300"/>
          <a:chOff x="628650" y="638175"/>
          <a:chExt cx="5511360" cy="31623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1C00-000003000000}"/>
              </a:ext>
            </a:extLst>
          </xdr:cNvPr>
          <xdr:cNvGraphicFramePr>
            <a:graphicFrameLocks/>
          </xdr:cNvGraphicFramePr>
        </xdr:nvGraphicFramePr>
        <xdr:xfrm>
          <a:off x="628650" y="2428875"/>
          <a:ext cx="5486400" cy="1371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aphicFramePr>
            <a:graphicFrameLocks/>
          </xdr:cNvGraphicFramePr>
        </xdr:nvGraphicFramePr>
        <xdr:xfrm>
          <a:off x="628650" y="638175"/>
          <a:ext cx="5486400" cy="1828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6" name="Picture 1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79214" y="3492618"/>
            <a:ext cx="360796" cy="290755"/>
          </a:xfrm>
          <a:prstGeom prst="rect">
            <a:avLst/>
          </a:prstGeom>
        </xdr:spPr>
      </xdr:pic>
    </xdr:grpSp>
    <xdr:clientData/>
  </xdr:twoCellAnchor>
</xdr:wsDr>
</file>

<file path=xl/drawings/drawing69.xml><?xml version="1.0" encoding="utf-8"?>
<c:userShapes xmlns:c="http://schemas.openxmlformats.org/drawingml/2006/chart">
  <cdr:absSizeAnchor xmlns:cdr="http://schemas.openxmlformats.org/drawingml/2006/chartDrawing">
    <cdr:from>
      <cdr:x>0</cdr:x>
      <cdr:y>0.8142</cdr:y>
    </cdr:from>
    <cdr:ext cx="5302250" cy="250231"/>
    <cdr:sp macro="" textlink="'27'!$A$113">
      <cdr:nvSpPr>
        <cdr:cNvPr id="5" name="TextBox 4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1096581"/>
          <a:ext cx="5302250" cy="250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0A84FE8D-E011-4434-80C7-5034634BF260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0.06424</cdr:x>
      <cdr:y>0.10417</cdr:y>
    </cdr:from>
    <cdr:to>
      <cdr:x>0.2309</cdr:x>
      <cdr:y>0.77083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5" y="142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0.00926</cdr:x>
      <cdr:y>0.03704</cdr:y>
    </cdr:from>
    <cdr:to>
      <cdr:x>0.77662</cdr:x>
      <cdr:y>0.16898</cdr:y>
    </cdr:to>
    <cdr:sp macro="" textlink="'27'!$A$115">
      <cdr:nvSpPr>
        <cdr:cNvPr id="6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0800" y="50800"/>
          <a:ext cx="4210050" cy="18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89FB87FC-49ED-4BD8-85BF-135B333DDEF9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Percentage deviation from 2020 − 2024 average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</xdr:row>
      <xdr:rowOff>88900</xdr:rowOff>
    </xdr:from>
    <xdr:to>
      <xdr:col>10</xdr:col>
      <xdr:colOff>47625</xdr:colOff>
      <xdr:row>21</xdr:row>
      <xdr:rowOff>98425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635000" y="612775"/>
          <a:ext cx="5508625" cy="3086100"/>
          <a:chOff x="615950" y="619125"/>
          <a:chExt cx="5508625" cy="3086100"/>
        </a:xfrm>
      </xdr:grpSpPr>
      <xdr:graphicFrame macro="">
        <xdr:nvGraphicFramePr>
          <xdr:cNvPr id="6" name="Chart 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aphicFramePr>
            <a:graphicFrameLocks/>
          </xdr:cNvGraphicFramePr>
        </xdr:nvGraphicFramePr>
        <xdr:xfrm>
          <a:off x="3381375" y="619125"/>
          <a:ext cx="27432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Chart 1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GraphicFramePr>
            <a:graphicFrameLocks/>
          </xdr:cNvGraphicFramePr>
        </xdr:nvGraphicFramePr>
        <xdr:xfrm>
          <a:off x="657225" y="619125"/>
          <a:ext cx="27432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8" name="Picture 1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 preferRelativeResize="0"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43804" y="3381376"/>
            <a:ext cx="361767" cy="290755"/>
          </a:xfrm>
          <a:prstGeom prst="rect">
            <a:avLst/>
          </a:prstGeom>
        </xdr:spPr>
      </xdr:pic>
      <xdr:sp macro="" textlink="$B$77">
        <xdr:nvSpPr>
          <xdr:cNvPr id="4" name="TextBox 2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615950" y="3418221"/>
            <a:ext cx="5086350" cy="2630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95652FD2-AA58-4FA1-AA85-FC625A2923D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sp macro="" textlink="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5118100" y="1086148"/>
            <a:ext cx="595163" cy="2249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>
                <a:latin typeface="Arial" panose="020B0604020202020204" pitchFamily="34" charset="0"/>
                <a:cs typeface="Arial" panose="020B0604020202020204" pitchFamily="34" charset="0"/>
              </a:rPr>
              <a:t>forecast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0.22917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working natural gas in storage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0.2328</cdr:x>
      <cdr:y>0.62708</cdr:y>
    </cdr:from>
    <cdr:to>
      <cdr:x>0.40668</cdr:x>
      <cdr:y>0.76041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7237" y="1146810"/>
          <a:ext cx="953975" cy="243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storage level</a:t>
          </a:r>
          <a:endParaRPr lang="en-US" sz="900" baseline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 baseline="0"/>
        </a:p>
      </cdr:txBody>
    </cdr:sp>
  </cdr:relSizeAnchor>
  <cdr:relSizeAnchor xmlns:cdr="http://schemas.openxmlformats.org/drawingml/2006/chartDrawing">
    <cdr:from>
      <cdr:x>0.77952</cdr:x>
      <cdr:y>0.08854</cdr:y>
    </cdr:from>
    <cdr:to>
      <cdr:x>0.89803</cdr:x>
      <cdr:y>0.19865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276736" y="159003"/>
          <a:ext cx="650193" cy="197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0.09622</cdr:x>
      <cdr:y>0.76736</cdr:y>
    </cdr:from>
    <cdr:to>
      <cdr:x>0.69747</cdr:x>
      <cdr:y>0.90254</cdr:y>
    </cdr:to>
    <cdr:sp macro="" textlink="'27'!$A$116">
      <cdr:nvSpPr>
        <cdr:cNvPr id="6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527050" y="1403350"/>
          <a:ext cx="3293552" cy="247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11A67CC0-263B-4133-9393-E916D467C8F9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 algn="l"/>
            <a:t>monthly range from Jan 2020 − Dec 2024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76200</xdr:rowOff>
    </xdr:from>
    <xdr:to>
      <xdr:col>10</xdr:col>
      <xdr:colOff>133350</xdr:colOff>
      <xdr:row>20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0.00347</cdr:x>
      <cdr:y>0.00298</cdr:y>
    </cdr:from>
    <cdr:to>
      <cdr:x>0.82986</cdr:x>
      <cdr:y>0.14286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38" y="9537"/>
          <a:ext cx="4533912" cy="44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U.S. annual natural gas trade</a:t>
          </a:r>
        </a:p>
        <a:p xmlns:a="http://schemas.openxmlformats.org/drawingml/2006/main">
          <a:r>
            <a:rPr 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billion cubic feet</a:t>
          </a:r>
          <a:r>
            <a:rPr lang="en-US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 day </a:t>
          </a:r>
        </a:p>
      </cdr:txBody>
    </cdr:sp>
  </cdr:relSizeAnchor>
  <cdr:relSizeAnchor xmlns:cdr="http://schemas.openxmlformats.org/drawingml/2006/chartDrawing">
    <cdr:from>
      <cdr:x>0.83333</cdr:x>
      <cdr:y>0.14881</cdr:y>
    </cdr:from>
    <cdr:to>
      <cdr:x>1</cdr:x>
      <cdr:y>0.43452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8675" y="476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0.80382</cdr:x>
      <cdr:y>0.16667</cdr:y>
    </cdr:from>
    <cdr:to>
      <cdr:x>0.98437</cdr:x>
      <cdr:y>0.81845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10078" y="533415"/>
          <a:ext cx="990570" cy="2085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gross imports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as liquefied</a:t>
          </a:r>
          <a:r>
            <a:rPr lang="en-US" sz="10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000" b="0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natural gas</a:t>
          </a:r>
        </a:p>
        <a:p xmlns:a="http://schemas.openxmlformats.org/drawingml/2006/main">
          <a:r>
            <a:rPr lang="en-US" sz="1000" b="0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5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pipeline</a:t>
          </a:r>
          <a:endParaRPr lang="en-US" sz="1000" b="0">
            <a:solidFill>
              <a:schemeClr val="accent5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solidFill>
                <a:schemeClr val="bg1">
                  <a:lumMod val="6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trade</a:t>
          </a:r>
          <a:endParaRPr lang="en-US" sz="1000">
            <a:solidFill>
              <a:schemeClr val="bg1">
                <a:lumMod val="6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gross exports</a:t>
          </a:r>
        </a:p>
        <a:p xmlns:a="http://schemas.openxmlformats.org/drawingml/2006/main">
          <a:r>
            <a:rPr lang="en-US" sz="10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000" b="0" baseline="0">
              <a:solidFill>
                <a:schemeClr val="accent1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pipeline</a:t>
          </a:r>
          <a:endParaRPr lang="en-US" sz="1000">
            <a:solidFill>
              <a:schemeClr val="accent1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000" b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liquefied </a:t>
          </a:r>
          <a:endParaRPr lang="en-US" sz="1000" b="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natural gas</a:t>
          </a:r>
          <a:endParaRPr lang="en-US" sz="1000">
            <a:solidFill>
              <a:schemeClr val="accent1">
                <a:lumMod val="60000"/>
                <a:lumOff val="4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5">
                <a:lumMod val="40000"/>
                <a:lumOff val="6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000" b="1">
            <a:solidFill>
              <a:schemeClr val="accent5">
                <a:lumMod val="40000"/>
                <a:lumOff val="6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0.60084</cdr:x>
      <cdr:y>0.13003</cdr:y>
    </cdr:from>
    <cdr:to>
      <cdr:x>0.76751</cdr:x>
      <cdr:y>0.1955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456693" y="402122"/>
          <a:ext cx="958869" cy="202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0.00347</cdr:x>
      <cdr:y>0.9117</cdr:y>
    </cdr:from>
    <cdr:to>
      <cdr:x>0.93157</cdr:x>
      <cdr:y>0.9949</cdr:y>
    </cdr:to>
    <cdr:sp macro="" textlink="'28'!$B$32">
      <cdr:nvSpPr>
        <cdr:cNvPr id="6" name="TextBox 5"/>
        <cdr:cNvSpPr txBox="1"/>
      </cdr:nvSpPr>
      <cdr:spPr>
        <a:xfrm xmlns:a="http://schemas.openxmlformats.org/drawingml/2006/main">
          <a:off x="19962" y="2819402"/>
          <a:ext cx="5339438" cy="257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18288" rIns="9144" bIns="9144" rtlCol="0"/>
        <a:lstStyle xmlns:a="http://schemas.openxmlformats.org/drawingml/2006/main"/>
        <a:p xmlns:a="http://schemas.openxmlformats.org/drawingml/2006/main">
          <a:fld id="{661BD95C-C14F-4174-9EC0-194A9A1256BC}" type="TxLink">
            <a:rPr lang="en-US" sz="9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Data source: U.S. Energy Information Administration, Short-Term Energy Outlook, November 2025</a:t>
          </a:fld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0.93271</cdr:x>
      <cdr:y>0.90179</cdr:y>
    </cdr:from>
    <cdr:to>
      <cdr:x>0.99442</cdr:x>
      <cdr:y>0.99264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BA17F8A6-909D-4631-4198-A53BBFE66B2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365962" y="2788740"/>
          <a:ext cx="355046" cy="280950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4</xdr:row>
      <xdr:rowOff>0</xdr:rowOff>
    </xdr:from>
    <xdr:to>
      <xdr:col>10</xdr:col>
      <xdr:colOff>0</xdr:colOff>
      <xdr:row>23</xdr:row>
      <xdr:rowOff>123825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600074" y="685800"/>
          <a:ext cx="5543551" cy="3200400"/>
          <a:chOff x="600074" y="685800"/>
          <a:chExt cx="5495926" cy="3200400"/>
        </a:xfrm>
      </xdr:grpSpPr>
      <xdr:graphicFrame macro="">
        <xdr:nvGraphicFramePr>
          <xdr:cNvPr id="15" name="Chart 2">
            <a:extLst>
              <a:ext uri="{FF2B5EF4-FFF2-40B4-BE49-F238E27FC236}">
                <a16:creationId xmlns:a16="http://schemas.microsoft.com/office/drawing/2014/main" id="{00000000-0008-0000-1E00-00000F000000}"/>
              </a:ext>
            </a:extLst>
          </xdr:cNvPr>
          <xdr:cNvGraphicFramePr>
            <a:graphicFrameLocks/>
          </xdr:cNvGraphicFramePr>
        </xdr:nvGraphicFramePr>
        <xdr:xfrm>
          <a:off x="3367013" y="685800"/>
          <a:ext cx="2728987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4" name="Chart 1">
            <a:extLst>
              <a:ext uri="{FF2B5EF4-FFF2-40B4-BE49-F238E27FC236}">
                <a16:creationId xmlns:a16="http://schemas.microsoft.com/office/drawing/2014/main" id="{00000000-0008-0000-1E00-00000E000000}"/>
              </a:ext>
            </a:extLst>
          </xdr:cNvPr>
          <xdr:cNvGraphicFramePr>
            <a:graphicFrameLocks/>
          </xdr:cNvGraphicFramePr>
        </xdr:nvGraphicFramePr>
        <xdr:xfrm>
          <a:off x="609600" y="685800"/>
          <a:ext cx="2756276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124">
        <xdr:nvSpPr>
          <xdr:cNvPr id="4" name="TextBox 1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SpPr txBox="1"/>
        </xdr:nvSpPr>
        <xdr:spPr>
          <a:xfrm>
            <a:off x="600074" y="3618154"/>
            <a:ext cx="5153026" cy="2308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678DC02B-9890-47B6-9FC5-14B12198E75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</xdr:grpSp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0.93403</cdr:x>
      <cdr:y>0.1756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5622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Annual growth in nominal </a:t>
          </a:r>
        </a:p>
        <a:p xmlns:a="http://schemas.openxmlformats.org/drawingml/2006/main">
          <a:pPr algn="l"/>
          <a:r>
            <a:rPr 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residential electricity prices</a:t>
          </a:r>
        </a:p>
        <a:p xmlns:a="http://schemas.openxmlformats.org/drawingml/2006/main">
          <a:pPr algn="l"/>
          <a:r>
            <a:rPr lang="en-US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  	     	    </a:t>
          </a:r>
        </a:p>
      </cdr:txBody>
    </cdr:sp>
  </cdr:relSizeAnchor>
  <cdr:relSizeAnchor xmlns:cdr="http://schemas.openxmlformats.org/drawingml/2006/chartDrawing">
    <cdr:from>
      <cdr:x>0.74536</cdr:x>
      <cdr:y>0.1978</cdr:y>
    </cdr:from>
    <cdr:to>
      <cdr:x>0.96064</cdr:x>
      <cdr:y>0.26922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92837" y="622375"/>
          <a:ext cx="604466" cy="224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forecast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0.82005</cdr:x>
      <cdr:y>0.03075</cdr:y>
    </cdr:from>
    <cdr:to>
      <cdr:x>0.94871</cdr:x>
      <cdr:y>0.1216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54B5F326-B2E3-CF62-9F92-71910B2079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02554" y="96753"/>
          <a:ext cx="361241" cy="285852"/>
        </a:xfrm>
        <a:prstGeom xmlns:a="http://schemas.openxmlformats.org/drawingml/2006/main" prst="rect">
          <a:avLst/>
        </a:prstGeom>
      </cdr:spPr>
    </cdr:pic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0.11324</cdr:x>
      <cdr:y>0.53846</cdr:y>
    </cdr:from>
    <cdr:to>
      <cdr:x>0.87456</cdr:x>
      <cdr:y>0.82249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9124" y="1733550"/>
          <a:ext cx="416242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43519</xdr:colOff>
      <xdr:row>3</xdr:row>
      <xdr:rowOff>73333</xdr:rowOff>
    </xdr:from>
    <xdr:to>
      <xdr:col>10</xdr:col>
      <xdr:colOff>406745</xdr:colOff>
      <xdr:row>23</xdr:row>
      <xdr:rowOff>35491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D7026BA-EB58-4D27-805D-528B33B7E5E4}"/>
            </a:ext>
          </a:extLst>
        </xdr:cNvPr>
        <xdr:cNvGrpSpPr/>
      </xdr:nvGrpSpPr>
      <xdr:grpSpPr>
        <a:xfrm>
          <a:off x="653119" y="597208"/>
          <a:ext cx="5792476" cy="3200658"/>
          <a:chOff x="571499" y="590550"/>
          <a:chExt cx="5646418" cy="32004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71904DD0-DF95-0FFE-961B-F64926217C57}"/>
              </a:ext>
            </a:extLst>
          </xdr:cNvPr>
          <xdr:cNvGraphicFramePr>
            <a:graphicFrameLocks/>
          </xdr:cNvGraphicFramePr>
        </xdr:nvGraphicFramePr>
        <xdr:xfrm>
          <a:off x="3330963" y="590550"/>
          <a:ext cx="2886954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BCEBD12E-8339-DA48-3FF9-C2FC259434FE}"/>
              </a:ext>
            </a:extLst>
          </xdr:cNvPr>
          <xdr:cNvGraphicFramePr>
            <a:graphicFrameLocks/>
          </xdr:cNvGraphicFramePr>
        </xdr:nvGraphicFramePr>
        <xdr:xfrm>
          <a:off x="571499" y="590550"/>
          <a:ext cx="2814629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6" name="Picture 1">
            <a:extLst>
              <a:ext uri="{FF2B5EF4-FFF2-40B4-BE49-F238E27FC236}">
                <a16:creationId xmlns:a16="http://schemas.microsoft.com/office/drawing/2014/main" id="{797684DD-252F-5E8C-63CF-D2F5A33CD1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7592" y="3486151"/>
            <a:ext cx="360837" cy="290755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7" name="TextBox 3">
            <a:extLst>
              <a:ext uri="{FF2B5EF4-FFF2-40B4-BE49-F238E27FC236}">
                <a16:creationId xmlns:a16="http://schemas.microsoft.com/office/drawing/2014/main" id="{966E4F55-58FE-7F54-31DE-5CC9E236E23C}"/>
              </a:ext>
            </a:extLst>
          </xdr:cNvPr>
          <xdr:cNvSpPr txBox="1"/>
        </xdr:nvSpPr>
        <xdr:spPr>
          <a:xfrm>
            <a:off x="2899440" y="1013295"/>
            <a:ext cx="615405" cy="243608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 b="1">
                <a:solidFill>
                  <a:schemeClr val="accent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natural </a:t>
            </a:r>
          </a:p>
          <a:p>
            <a:r>
              <a:rPr lang="en-US" sz="900" b="1">
                <a:solidFill>
                  <a:schemeClr val="accent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900" b="1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900" b="1">
                <a:solidFill>
                  <a:schemeClr val="accent2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coal</a:t>
            </a:r>
            <a:endParaRPr kumimoji="0" lang="en-US" sz="900" b="1" i="0" u="none" strike="noStrike" kern="0" cap="none" spc="0" normalizeH="0" baseline="0" noProof="0">
              <a:ln>
                <a:noFill/>
              </a:ln>
              <a:solidFill>
                <a:srgbClr val="A3334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3">
                    <a:lumMod val="75000"/>
                  </a:scheme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wind</a:t>
            </a: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rgbClr val="5D9732">
                    <a:lumMod val="75000"/>
                  </a:srgb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3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solar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1">
                    <a:lumMod val="75000"/>
                  </a:scheme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hydro-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1">
                    <a:lumMod val="75000"/>
                  </a:schemeClr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power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chemeClr val="accent5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nuclear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other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sources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900" b="1" i="0" u="none" strike="noStrike" kern="0" cap="none" spc="0" normalizeH="0" baseline="0" noProof="0">
              <a:ln>
                <a:noFill/>
              </a:ln>
              <a:solidFill>
                <a:srgbClr val="5D9732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endParaRPr lang="en-US" sz="900"/>
          </a:p>
        </xdr:txBody>
      </xdr:sp>
    </xdr:grpSp>
    <xdr:clientData/>
  </xdr:twoCellAnchor>
  <xdr:twoCellAnchor>
    <xdr:from>
      <xdr:col>0</xdr:col>
      <xdr:colOff>602319</xdr:colOff>
      <xdr:row>21</xdr:row>
      <xdr:rowOff>143183</xdr:rowOff>
    </xdr:from>
    <xdr:to>
      <xdr:col>9</xdr:col>
      <xdr:colOff>576085</xdr:colOff>
      <xdr:row>22</xdr:row>
      <xdr:rowOff>152089</xdr:rowOff>
    </xdr:to>
    <xdr:sp macro="" textlink="$A$40">
      <xdr:nvSpPr>
        <xdr:cNvPr id="8" name="TextBox 1">
          <a:extLst>
            <a:ext uri="{FF2B5EF4-FFF2-40B4-BE49-F238E27FC236}">
              <a16:creationId xmlns:a16="http://schemas.microsoft.com/office/drawing/2014/main" id="{1D822A24-9390-4DD7-B053-7208FAF78C6B}"/>
            </a:ext>
          </a:extLst>
        </xdr:cNvPr>
        <xdr:cNvSpPr txBox="1"/>
      </xdr:nvSpPr>
      <xdr:spPr>
        <a:xfrm>
          <a:off x="602319" y="3527733"/>
          <a:ext cx="5460166" cy="1676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fld id="{A26E08BF-70F0-4285-866E-A79CD6BACA62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1100"/>
        </a:p>
      </xdr:txBody>
    </xdr:sp>
    <xdr:clientData/>
  </xdr:twoCellAnchor>
</xdr:wsDr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0.68513</cdr:x>
      <cdr:y>0.06338</cdr:y>
    </cdr:from>
    <cdr:to>
      <cdr:x>0.9009</cdr:x>
      <cdr:y>0.14374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49117" y="199638"/>
          <a:ext cx="645336" cy="253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0.03268</cdr:x>
      <cdr:y>0.0119</cdr:y>
    </cdr:from>
    <cdr:to>
      <cdr:x>0.43137</cdr:x>
      <cdr:y>0.31548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51" y="38100"/>
          <a:ext cx="116205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0.03268</cdr:x>
      <cdr:y>0.0119</cdr:y>
    </cdr:from>
    <cdr:to>
      <cdr:x>0.43137</cdr:x>
      <cdr:y>0.31548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14C0B9CE-ADD5-5B7C-479D-9E88A1B481F6}"/>
            </a:ext>
          </a:extLst>
        </cdr:cNvPr>
        <cdr:cNvSpPr txBox="1"/>
      </cdr:nvSpPr>
      <cdr:spPr>
        <a:xfrm xmlns:a="http://schemas.openxmlformats.org/drawingml/2006/main">
          <a:off x="95251" y="38100"/>
          <a:ext cx="116205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0.00806</cdr:y>
    </cdr:from>
    <cdr:to>
      <cdr:x>0.66667</cdr:x>
      <cdr:y>0.1395</cdr:y>
    </cdr:to>
    <cdr:sp macro="" textlink="">
      <cdr:nvSpPr>
        <cdr:cNvPr id="9" name="TextBox 4">
          <a:extLst xmlns:a="http://schemas.openxmlformats.org/drawingml/2006/main">
            <a:ext uri="{FF2B5EF4-FFF2-40B4-BE49-F238E27FC236}">
              <a16:creationId xmlns:a16="http://schemas.microsoft.com/office/drawing/2014/main" id="{90E2DD31-2B61-35CF-6792-31CC19885635}"/>
            </a:ext>
          </a:extLst>
        </cdr:cNvPr>
        <cdr:cNvSpPr txBox="1"/>
      </cdr:nvSpPr>
      <cdr:spPr>
        <a:xfrm xmlns:a="http://schemas.openxmlformats.org/drawingml/2006/main">
          <a:off x="0" y="25400"/>
          <a:ext cx="1993911" cy="414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electricity generation by source</a:t>
          </a:r>
          <a:endParaRPr lang="en-US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trillion kilowatthours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0.03268</cdr:x>
      <cdr:y>0.0119</cdr:y>
    </cdr:from>
    <cdr:to>
      <cdr:x>0.43137</cdr:x>
      <cdr:y>0.31548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DF44A37F-FC34-5312-977C-664DE08B5FA9}"/>
            </a:ext>
          </a:extLst>
        </cdr:cNvPr>
        <cdr:cNvSpPr txBox="1"/>
      </cdr:nvSpPr>
      <cdr:spPr>
        <a:xfrm xmlns:a="http://schemas.openxmlformats.org/drawingml/2006/main">
          <a:off x="95251" y="38100"/>
          <a:ext cx="116205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0.00988</cdr:y>
    </cdr:from>
    <cdr:to>
      <cdr:x>1</cdr:x>
      <cdr:y>0.14381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1136"/>
          <a:ext cx="2932797" cy="421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U.S. electric power sector generating capacity</a:t>
          </a:r>
        </a:p>
        <a:p xmlns:a="http://schemas.openxmlformats.org/drawingml/2006/main"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gigawatts at end of period</a:t>
          </a:r>
          <a:endParaRPr lang="en-US" sz="1100"/>
        </a:p>
      </cdr:txBody>
    </cdr:sp>
  </cdr:relSizeAnchor>
  <cdr:relSizeAnchor xmlns:cdr="http://schemas.openxmlformats.org/drawingml/2006/chartDrawing">
    <cdr:from>
      <cdr:x>0.61688</cdr:x>
      <cdr:y>0.05417</cdr:y>
    </cdr:from>
    <cdr:to>
      <cdr:x>0.81812</cdr:x>
      <cdr:y>0.15238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98763" y="170617"/>
          <a:ext cx="586800" cy="309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561756</xdr:colOff>
      <xdr:row>3</xdr:row>
      <xdr:rowOff>101630</xdr:rowOff>
    </xdr:from>
    <xdr:to>
      <xdr:col>9</xdr:col>
      <xdr:colOff>57399</xdr:colOff>
      <xdr:row>20</xdr:row>
      <xdr:rowOff>47155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pSpPr/>
      </xdr:nvGrpSpPr>
      <xdr:grpSpPr>
        <a:xfrm>
          <a:off x="561756" y="682655"/>
          <a:ext cx="5534493" cy="3184025"/>
          <a:chOff x="561756" y="682655"/>
          <a:chExt cx="5477343" cy="3184025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aphicFramePr>
            <a:graphicFrameLocks/>
          </xdr:cNvGraphicFramePr>
        </xdr:nvGraphicFramePr>
        <xdr:xfrm>
          <a:off x="3290885" y="682656"/>
          <a:ext cx="2748214" cy="3184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2000-000003000000}"/>
              </a:ext>
            </a:extLst>
          </xdr:cNvPr>
          <xdr:cNvGraphicFramePr>
            <a:graphicFrameLocks/>
          </xdr:cNvGraphicFramePr>
        </xdr:nvGraphicFramePr>
        <xdr:xfrm>
          <a:off x="561756" y="682655"/>
          <a:ext cx="2748214" cy="3184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0828" y="3562351"/>
            <a:ext cx="336267" cy="290755"/>
          </a:xfrm>
          <a:prstGeom prst="rect">
            <a:avLst/>
          </a:prstGeom>
        </xdr:spPr>
      </xdr:pic>
      <xdr:sp macro="" textlink="$A$31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SpPr txBox="1"/>
        </xdr:nvSpPr>
        <xdr:spPr>
          <a:xfrm>
            <a:off x="571749" y="3638550"/>
            <a:ext cx="5172339" cy="1735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5ADE00CA-5CF2-4AE5-AAB3-650035E26A23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0.11028</cdr:x>
      <cdr:y>0.34483</cdr:y>
    </cdr:from>
    <cdr:to>
      <cdr:x>0.71759</cdr:x>
      <cdr:y>0.8652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521" y="1047750"/>
          <a:ext cx="1665973" cy="1581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non-OECD</a:t>
          </a: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for 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Economic</a:t>
          </a:r>
          <a:r>
            <a:rPr lang="en-US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Cooperation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and Development (OECD</a:t>
          </a:r>
          <a:r>
            <a:rPr lang="en-US" sz="1000" b="1">
              <a:solidFill>
                <a:schemeClr val="bg1"/>
              </a:solidFill>
            </a:rPr>
            <a:t>)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0.00516</cdr:x>
      <cdr:y>0</cdr:y>
    </cdr:from>
    <cdr:to>
      <cdr:x>1</cdr:x>
      <cdr:y>0.15195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537" y="0"/>
          <a:ext cx="2800349" cy="441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kilowatthours</a:t>
          </a:r>
        </a:p>
      </cdr:txBody>
    </cdr:sp>
  </cdr:relSizeAnchor>
  <cdr:relSizeAnchor xmlns:cdr="http://schemas.openxmlformats.org/drawingml/2006/chartDrawing">
    <cdr:from>
      <cdr:x>0.56522</cdr:x>
      <cdr:y>0.5553</cdr:y>
    </cdr:from>
    <cdr:to>
      <cdr:x>1</cdr:x>
      <cdr:y>0.82779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39786" y="1708145"/>
          <a:ext cx="1261359" cy="838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residential sales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sales</a:t>
          </a:r>
          <a:endParaRPr lang="en-US" sz="900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 and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transportation sales</a:t>
          </a:r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direct use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 baseline="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0.54577</cdr:x>
      <cdr:y>0.13556</cdr:y>
    </cdr:from>
    <cdr:to>
      <cdr:x>0.76723</cdr:x>
      <cdr:y>0.21099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22681" y="440586"/>
          <a:ext cx="617864" cy="245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446" y="0"/>
          <a:ext cx="2585500" cy="42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electricity consumption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</a:t>
          </a: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+mn-cs"/>
            </a:rPr>
            <a:t>kilowatthours</a:t>
          </a:r>
          <a:endParaRPr lang="en-US" sz="10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0.02463</cdr:x>
      <cdr:y>0.70516</cdr:y>
    </cdr:from>
    <cdr:to>
      <cdr:x>0.14143</cdr:x>
      <cdr:y>0.86232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0703" y="2153890"/>
          <a:ext cx="335281" cy="4800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r">
            <a:lnSpc>
              <a:spcPct val="150000"/>
            </a:lnSpc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104721</xdr:rowOff>
    </xdr:from>
    <xdr:to>
      <xdr:col>9</xdr:col>
      <xdr:colOff>200025</xdr:colOff>
      <xdr:row>20</xdr:row>
      <xdr:rowOff>53028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GrpSpPr/>
      </xdr:nvGrpSpPr>
      <xdr:grpSpPr>
        <a:xfrm>
          <a:off x="609599" y="685746"/>
          <a:ext cx="5524501" cy="3186807"/>
          <a:chOff x="628649" y="685746"/>
          <a:chExt cx="5448301" cy="318633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GraphicFramePr>
            <a:graphicFrameLocks/>
          </xdr:cNvGraphicFramePr>
        </xdr:nvGraphicFramePr>
        <xdr:xfrm>
          <a:off x="3352603" y="685800"/>
          <a:ext cx="2724347" cy="3186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aphicFramePr>
            <a:graphicFrameLocks/>
          </xdr:cNvGraphicFramePr>
        </xdr:nvGraphicFramePr>
        <xdr:xfrm>
          <a:off x="637848" y="685746"/>
          <a:ext cx="2724347" cy="31862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0">
        <xdr:nvSpPr>
          <xdr:cNvPr id="6" name="TextBox 2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 txBox="1"/>
        </xdr:nvSpPr>
        <xdr:spPr>
          <a:xfrm>
            <a:off x="628649" y="3619065"/>
            <a:ext cx="5067965" cy="2210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45720" rIns="45720" rtlCol="0" anchor="t">
            <a:noAutofit/>
          </a:bodyPr>
          <a:lstStyle/>
          <a:p>
            <a:fld id="{7EF8E3B6-523F-4EE3-9E3C-B987A9D55CCB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1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08106" y="3571876"/>
            <a:ext cx="337912" cy="290755"/>
          </a:xfrm>
          <a:prstGeom prst="rect">
            <a:avLst/>
          </a:prstGeom>
        </xdr:spPr>
      </xdr:pic>
    </xdr:grpSp>
    <xdr:clientData/>
  </xdr:twoCellAnchor>
</xdr:wsDr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0.14947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830" y="0"/>
          <a:ext cx="261651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0.53672</cdr:x>
      <cdr:y>0.65259</cdr:y>
    </cdr:from>
    <cdr:to>
      <cdr:x>0.93824</cdr:x>
      <cdr:y>0.8774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42026" y="2032669"/>
          <a:ext cx="1153588" cy="700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Ins="4572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Western region</a:t>
          </a:r>
          <a:endParaRPr lang="en-US" sz="90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Appalachian region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Interior region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0.52693</cdr:x>
      <cdr:y>0.11202</cdr:y>
    </cdr:from>
    <cdr:to>
      <cdr:x>0.85679</cdr:x>
      <cdr:y>0.22151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13896" y="348921"/>
          <a:ext cx="947706" cy="341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0.13393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0" y="0"/>
          <a:ext cx="2576523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coal production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555358</xdr:colOff>
      <xdr:row>3</xdr:row>
      <xdr:rowOff>88845</xdr:rowOff>
    </xdr:from>
    <xdr:to>
      <xdr:col>9</xdr:col>
      <xdr:colOff>237994</xdr:colOff>
      <xdr:row>20</xdr:row>
      <xdr:rowOff>50800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pSpPr/>
      </xdr:nvGrpSpPr>
      <xdr:grpSpPr>
        <a:xfrm>
          <a:off x="555358" y="669870"/>
          <a:ext cx="5616711" cy="3200455"/>
          <a:chOff x="501674" y="676220"/>
          <a:chExt cx="5537043" cy="320045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GraphicFramePr>
            <a:graphicFrameLocks/>
          </xdr:cNvGraphicFramePr>
        </xdr:nvGraphicFramePr>
        <xdr:xfrm>
          <a:off x="3295517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aphicFramePr>
            <a:graphicFrameLocks/>
          </xdr:cNvGraphicFramePr>
        </xdr:nvGraphicFramePr>
        <xdr:xfrm>
          <a:off x="561974" y="676220"/>
          <a:ext cx="274319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0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SpPr txBox="1"/>
        </xdr:nvSpPr>
        <xdr:spPr>
          <a:xfrm>
            <a:off x="501674" y="3649978"/>
            <a:ext cx="5153572" cy="1951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1841C7F4-3BAC-400D-AFCA-3C11C35CF51F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2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0891" y="3571876"/>
            <a:ext cx="336142" cy="290755"/>
          </a:xfrm>
          <a:prstGeom prst="rect">
            <a:avLst/>
          </a:prstGeom>
        </xdr:spPr>
      </xdr:pic>
    </xdr:grpSp>
    <xdr:clientData/>
  </xdr:twoCellAnchor>
</xdr:wsDr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0.21307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8576" y="0"/>
          <a:ext cx="2634624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0.58392</cdr:x>
      <cdr:y>0.58442</cdr:y>
    </cdr:from>
    <cdr:to>
      <cdr:x>0.94488</cdr:x>
      <cdr:y>0.81503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24845" y="1870384"/>
          <a:ext cx="1004433" cy="738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coke plants</a:t>
          </a:r>
          <a:endParaRPr lang="en-US" sz="900">
            <a:solidFill>
              <a:schemeClr val="accent5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electric power</a:t>
          </a:r>
          <a:endParaRPr lang="en-US" sz="900">
            <a:solidFill>
              <a:schemeClr val="accent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retail and  </a:t>
          </a:r>
        </a:p>
        <a:p xmlns:a="http://schemas.openxmlformats.org/drawingml/2006/main">
          <a:r>
            <a:rPr lang="en-US" sz="9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industry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1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/>
            <a:t> </a:t>
          </a:r>
        </a:p>
      </cdr:txBody>
    </cdr:sp>
  </cdr:relSizeAnchor>
  <cdr:relSizeAnchor xmlns:cdr="http://schemas.openxmlformats.org/drawingml/2006/chartDrawing">
    <cdr:from>
      <cdr:x>0.75565</cdr:x>
      <cdr:y>0.11931</cdr:y>
    </cdr:from>
    <cdr:to>
      <cdr:x>0.99234</cdr:x>
      <cdr:y>0.18502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102711" y="381832"/>
          <a:ext cx="658630" cy="210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0.01215</cdr:x>
      <cdr:y>3.12461E-7</cdr:y>
    </cdr:from>
    <cdr:to>
      <cdr:x>0.95139</cdr:x>
      <cdr:y>0.12799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682" y="1"/>
          <a:ext cx="2681026" cy="409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coal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100"/>
        </a:p>
      </cdr:txBody>
    </cdr: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</xdr:row>
      <xdr:rowOff>76200</xdr:rowOff>
    </xdr:from>
    <xdr:to>
      <xdr:col>9</xdr:col>
      <xdr:colOff>581025</xdr:colOff>
      <xdr:row>23</xdr:row>
      <xdr:rowOff>57150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electric power coal inventories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0.06504</cdr:x>
      <cdr:y>0.59583</cdr:y>
    </cdr:from>
    <cdr:to>
      <cdr:x>0.52323</cdr:x>
      <cdr:y>0.66092</cdr:y>
    </cdr:to>
    <cdr:sp macro="" textlink="'34'!$A$115">
      <cdr:nvSpPr>
        <cdr:cNvPr id="7" name="TextBox 6"/>
        <cdr:cNvSpPr txBox="1"/>
      </cdr:nvSpPr>
      <cdr:spPr>
        <a:xfrm xmlns:a="http://schemas.openxmlformats.org/drawingml/2006/main">
          <a:off x="355596" y="1918258"/>
          <a:ext cx="2505086" cy="209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09447631-4411-402C-AAFB-6F4CEFF222CA}" type="TxLink">
            <a:rPr lang="en-US" sz="900" b="1" i="0" u="none" strike="noStrike">
              <a:solidFill>
                <a:srgbClr val="ADADAD"/>
              </a:solidFill>
              <a:latin typeface="Arial"/>
              <a:cs typeface="Arial"/>
            </a:rPr>
            <a:pPr/>
            <a:t>monthly range from Jan 2020 − Dec 2024</a:t>
          </a:fld>
          <a:endParaRPr lang="en-US" sz="1100" b="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0.93043</cdr:x>
      <cdr:y>0.90533</cdr:y>
    </cdr:from>
    <cdr:to>
      <cdr:x>0.99645</cdr:x>
      <cdr:y>0.99564</cdr:y>
    </cdr:to>
    <cdr:pic>
      <cdr:nvPicPr>
        <cdr:cNvPr id="8" name="Picture 7">
          <a:extLst xmlns:a="http://schemas.openxmlformats.org/drawingml/2006/main">
            <a:ext uri="{FF2B5EF4-FFF2-40B4-BE49-F238E27FC236}">
              <a16:creationId xmlns:a16="http://schemas.microsoft.com/office/drawing/2014/main" id="{264E3D71-5BAB-A7B0-3E4E-CB0BEE1E787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7010" y="2862925"/>
          <a:ext cx="360906" cy="28558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0.00987</cdr:x>
      <cdr:y>0.91165</cdr:y>
    </cdr:from>
    <cdr:to>
      <cdr:x>0.9158</cdr:x>
      <cdr:y>0.99197</cdr:y>
    </cdr:to>
    <cdr:sp macro="" textlink="'34'!$A$113">
      <cdr:nvSpPr>
        <cdr:cNvPr id="3" name="TextBox 2"/>
        <cdr:cNvSpPr txBox="1"/>
      </cdr:nvSpPr>
      <cdr:spPr>
        <a:xfrm xmlns:a="http://schemas.openxmlformats.org/drawingml/2006/main">
          <a:off x="53976" y="2882900"/>
          <a:ext cx="4953024" cy="254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rIns="9144" bIns="9144" rtlCol="0"/>
        <a:lstStyle xmlns:a="http://schemas.openxmlformats.org/drawingml/2006/main"/>
        <a:p xmlns:a="http://schemas.openxmlformats.org/drawingml/2006/main">
          <a:fld id="{C786E94E-84F4-42BB-8DDC-67784566A70B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November 2025</a:t>
          </a:fld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0.1126</cdr:x>
      <cdr:y>0.32337</cdr:y>
    </cdr:from>
    <cdr:to>
      <cdr:x>0.71991</cdr:x>
      <cdr:y>0.82132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8871" y="982548"/>
          <a:ext cx="1665973" cy="1513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non-OPEC</a:t>
          </a:r>
          <a:endParaRPr lang="en-US" sz="900">
            <a:solidFill>
              <a:schemeClr val="bg1"/>
            </a:solidFill>
            <a:effectLst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of the 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Petroleum Exporting</a:t>
          </a:r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Countries (OPEC)</a:t>
          </a: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0.66667</cdr:x>
      <cdr:y>0.14506</cdr:y>
    </cdr:from>
    <cdr:to>
      <cdr:x>0.88826</cdr:x>
      <cdr:y>0.21282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28800" y="447674"/>
          <a:ext cx="607863" cy="20912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3</xdr:row>
      <xdr:rowOff>21893</xdr:rowOff>
    </xdr:from>
    <xdr:to>
      <xdr:col>10</xdr:col>
      <xdr:colOff>15941</xdr:colOff>
      <xdr:row>23</xdr:row>
      <xdr:rowOff>25397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584200" y="545768"/>
          <a:ext cx="5546791" cy="3242004"/>
          <a:chOff x="597088" y="533233"/>
          <a:chExt cx="5508437" cy="3239316"/>
        </a:xfrm>
      </xdr:grpSpPr>
      <xdr:graphicFrame macro="">
        <xdr:nvGraphicFramePr>
          <xdr:cNvPr id="6" name="Chart 2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aphicFramePr>
            <a:graphicFrameLocks/>
          </xdr:cNvGraphicFramePr>
        </xdr:nvGraphicFramePr>
        <xdr:xfrm>
          <a:off x="3142137" y="533233"/>
          <a:ext cx="296338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2400-000002000000}"/>
              </a:ext>
            </a:extLst>
          </xdr:cNvPr>
          <xdr:cNvGraphicFramePr>
            <a:graphicFrameLocks/>
          </xdr:cNvGraphicFramePr>
        </xdr:nvGraphicFramePr>
        <xdr:xfrm>
          <a:off x="619365" y="533397"/>
          <a:ext cx="2523744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7">
        <xdr:nvSpPr>
          <xdr:cNvPr id="4" name="TextBox 2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 txBox="1"/>
        </xdr:nvSpPr>
        <xdr:spPr>
          <a:xfrm>
            <a:off x="609601" y="3077765"/>
            <a:ext cx="5330076" cy="236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bIns="9144" rtlCol="0" anchor="t">
            <a:noAutofit/>
          </a:bodyPr>
          <a:lstStyle/>
          <a:p>
            <a:fld id="{91AB9432-3120-419E-B29A-52329C0496E9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$A$35">
        <xdr:nvSpPr>
          <xdr:cNvPr id="5" name="TextBox 1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597088" y="3249407"/>
            <a:ext cx="4948465" cy="5231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91440" rIns="9144" rtlCol="0" anchor="t">
            <a:noAutofit/>
          </a:bodyPr>
          <a:lstStyle/>
          <a:p>
            <a:fld id="{1F0888C4-D75E-4E7D-BF05-381F7FF4EF88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Hydropower excludes pumped storage generation. Liquids include ethanol, biodiesel, renewable diesel, other biofuels, and biofuel losses and coproducts.Waste biomass includes municipal waste from biogenic sources, landfill gas, and non-wood waste.</a:t>
            </a:fld>
            <a:endParaRPr lang="en-US" sz="1100"/>
          </a:p>
        </xdr:txBody>
      </xdr:sp>
      <xdr:pic>
        <xdr:nvPicPr>
          <xdr:cNvPr id="9" name="Picture 1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08632" y="3400426"/>
            <a:ext cx="355910" cy="290755"/>
          </a:xfrm>
          <a:prstGeom prst="rect">
            <a:avLst/>
          </a:prstGeom>
        </xdr:spPr>
      </xdr:pic>
    </xdr:grpSp>
    <xdr:clientData/>
  </xdr:twoCellAnchor>
</xdr:wsDr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0.68822</cdr:x>
      <cdr:y>0.22624</cdr:y>
    </cdr:from>
    <cdr:to>
      <cdr:x>1</cdr:x>
      <cdr:y>0.67666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39463" y="724067"/>
          <a:ext cx="923925" cy="1441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r>
            <a:rPr lang="en-US" sz="9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solar 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wind</a:t>
          </a:r>
        </a:p>
        <a:p xmlns:a="http://schemas.openxmlformats.org/drawingml/2006/main"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hydropower</a:t>
          </a:r>
        </a:p>
        <a:p xmlns:a="http://schemas.openxmlformats.org/drawingml/2006/main"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liquid biofuels</a:t>
          </a:r>
        </a:p>
        <a:p xmlns:a="http://schemas.openxmlformats.org/drawingml/2006/main">
          <a:r>
            <a:rPr lang="en-US" sz="9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geothermal</a:t>
          </a:r>
        </a:p>
        <a:p xmlns:a="http://schemas.openxmlformats.org/drawingml/2006/main">
          <a:r>
            <a:rPr lang="en-US" sz="9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wood biomass</a:t>
          </a:r>
        </a:p>
        <a:p xmlns:a="http://schemas.openxmlformats.org/drawingml/2006/main">
          <a:r>
            <a:rPr lang="en-US" sz="900" b="1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waste biomass</a:t>
          </a:r>
        </a:p>
      </cdr:txBody>
    </cdr:sp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</xdr:row>
      <xdr:rowOff>133295</xdr:rowOff>
    </xdr:from>
    <xdr:to>
      <xdr:col>4</xdr:col>
      <xdr:colOff>2563675</xdr:colOff>
      <xdr:row>39</xdr:row>
      <xdr:rowOff>88036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681" y="685980"/>
          <a:ext cx="9178494" cy="6304741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9</xdr:col>
      <xdr:colOff>590550</xdr:colOff>
      <xdr:row>22</xdr:row>
      <xdr:rowOff>152400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c:userShapes xmlns:c="http://schemas.openxmlformats.org/drawingml/2006/chart">
  <cdr:absSizeAnchor xmlns:cdr="http://schemas.openxmlformats.org/drawingml/2006/chartDrawing">
    <cdr:from>
      <cdr:x>0.00116</cdr:x>
      <cdr:y>0.907</cdr:y>
    </cdr:from>
    <cdr:ext cx="5200650" cy="279633"/>
    <cdr:sp macro="" textlink="'37'!$A$49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350" y="2871086"/>
          <a:ext cx="5200650" cy="279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bIns="9144" rtlCol="0"/>
        <a:lstStyle xmlns:a="http://schemas.openxmlformats.org/drawingml/2006/main"/>
        <a:p xmlns:a="http://schemas.openxmlformats.org/drawingml/2006/main">
          <a:pPr algn="l"/>
          <a:fld id="{210FA31A-C0D9-439B-BFA5-2895FEC1A022}" type="TxLink">
            <a:rPr lang="en-US" sz="900" b="0" i="0" u="none" strike="noStrike">
              <a:solidFill>
                <a:srgbClr val="000000"/>
              </a:solidFill>
              <a:latin typeface="Arialri"/>
              <a:cs typeface="Arial" pitchFamily="34" charset="0"/>
            </a:rPr>
            <a:pPr algn="l"/>
            <a:t>Data source: U.S. Energy Information Administration, Short-Term Energy Outlook, November 2025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0.87363</cdr:x>
      <cdr:y>0.16829</cdr:y>
    </cdr:from>
    <cdr:to>
      <cdr:x>0.97119</cdr:x>
      <cdr:y>0.26001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776433" y="532714"/>
          <a:ext cx="533395" cy="290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0.93209</cdr:x>
      <cdr:y>0.90533</cdr:y>
    </cdr:from>
    <cdr:to>
      <cdr:x>0.99817</cdr:x>
      <cdr:y>0.99564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1107C75D-D1E7-691F-126E-E0249BD7F2B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96068" y="2865799"/>
          <a:ext cx="361270" cy="285875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946150</xdr:colOff>
      <xdr:row>4</xdr:row>
      <xdr:rowOff>3175</xdr:rowOff>
    </xdr:from>
    <xdr:to>
      <xdr:col>9</xdr:col>
      <xdr:colOff>82551</xdr:colOff>
      <xdr:row>20</xdr:row>
      <xdr:rowOff>17305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GrpSpPr/>
      </xdr:nvGrpSpPr>
      <xdr:grpSpPr>
        <a:xfrm>
          <a:off x="917575" y="727075"/>
          <a:ext cx="5489576" cy="3214530"/>
          <a:chOff x="927395" y="752475"/>
          <a:chExt cx="5473406" cy="3214530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GraphicFramePr>
            <a:graphicFrameLocks/>
          </xdr:cNvGraphicFramePr>
        </xdr:nvGraphicFramePr>
        <xdr:xfrm>
          <a:off x="5283173" y="752475"/>
          <a:ext cx="111762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GraphicFramePr>
            <a:graphicFrameLocks/>
          </xdr:cNvGraphicFramePr>
        </xdr:nvGraphicFramePr>
        <xdr:xfrm>
          <a:off x="942976" y="753366"/>
          <a:ext cx="4364184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2">
        <xdr:nvSpPr>
          <xdr:cNvPr id="6" name="TextBox 2">
            <a:extLst>
              <a:ext uri="{FF2B5EF4-FFF2-40B4-BE49-F238E27FC236}">
                <a16:creationId xmlns:a16="http://schemas.microsoft.com/office/drawing/2014/main" id="{00000000-0008-0000-2700-000006000000}"/>
              </a:ext>
            </a:extLst>
          </xdr:cNvPr>
          <xdr:cNvSpPr txBox="1"/>
        </xdr:nvSpPr>
        <xdr:spPr>
          <a:xfrm>
            <a:off x="927395" y="3394587"/>
            <a:ext cx="5091962" cy="225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3466CA7B-806E-4D4D-AF99-18D9387ADCF6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sp macro="" textlink="$A$33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SpPr txBox="1"/>
        </xdr:nvSpPr>
        <xdr:spPr>
          <a:xfrm>
            <a:off x="962025" y="3594564"/>
            <a:ext cx="4899911" cy="3724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45720" tIns="27432" rIns="9144" bIns="9144" rtlCol="0" anchor="t">
            <a:noAutofit/>
          </a:bodyPr>
          <a:lstStyle/>
          <a:p>
            <a:fld id="{E4EBED5A-D84A-4166-83DA-2D65E243190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EIA calculations based on National Oceanic and Atmospheric Administration (NOAA) data. Projections reflect NOAA's 14-16 month outlook.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7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18982" y="3638551"/>
            <a:ext cx="344810" cy="290755"/>
          </a:xfrm>
          <a:prstGeom prst="rect">
            <a:avLst/>
          </a:prstGeom>
        </xdr:spPr>
      </xdr:pic>
    </xdr:grpSp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3.17478E-7</cdr:y>
    </cdr:from>
    <cdr:to>
      <cdr:x>0.63512</cdr:x>
      <cdr:y>0.14555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"/>
          <a:ext cx="2906989" cy="458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eaLnBrk="0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winter heating degree days</a:t>
          </a:r>
        </a:p>
        <a:p xmlns:a="http://schemas.openxmlformats.org/drawingml/2006/main">
          <a:pPr marL="0" marR="0" lvl="0" indent="0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population-weighted</a:t>
          </a:r>
          <a:endParaRPr lang="en-US" sz="1000">
            <a:effectLst/>
          </a:endParaRPr>
        </a:p>
        <a:p xmlns:a="http://schemas.openxmlformats.org/drawingml/2006/main">
          <a:pPr eaLnBrk="0" hangingPunct="0"/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0.0371</cdr:x>
      <cdr:y>0.71429</cdr:y>
    </cdr:from>
    <cdr:to>
      <cdr:x>0.24663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61924" y="30090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0.84028</cdr:x>
      <cdr:y>0.14385</cdr:y>
    </cdr:from>
    <cdr:to>
      <cdr:x>0.84101</cdr:x>
      <cdr:y>0.28246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2651996A-7D80-DA6F-A1B3-7441DEE5DA54}"/>
            </a:ext>
          </a:extLst>
        </cdr:cNvPr>
        <cdr:cNvCxnSpPr/>
      </cdr:nvCxnSpPr>
      <cdr:spPr bwMode="auto">
        <a:xfrm xmlns:a="http://schemas.openxmlformats.org/drawingml/2006/main" flipH="1">
          <a:off x="3667124" y="460375"/>
          <a:ext cx="3177" cy="443609"/>
        </a:xfrm>
        <a:prstGeom xmlns:a="http://schemas.openxmlformats.org/drawingml/2006/main" prst="straightConnector1">
          <a:avLst/>
        </a:prstGeom>
        <a:ln xmlns:a="http://schemas.openxmlformats.org/drawingml/2006/main" w="12700">
          <a:headEnd type="triangle"/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0.84464</cdr:x>
      <cdr:y>0.11877</cdr:y>
    </cdr:from>
    <cdr:to>
      <cdr:x>1</cdr:x>
      <cdr:y>0.34496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686174" y="380109"/>
          <a:ext cx="678009" cy="723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cooler</a:t>
          </a:r>
          <a:endParaRPr lang="en-US">
            <a:effectLst/>
          </a:endParaRPr>
        </a:p>
        <a:p xmlns:a="http://schemas.openxmlformats.org/drawingml/2006/main">
          <a:endParaRPr lang="en-US" sz="1100" b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n-US" sz="1100" b="1">
              <a:effectLst/>
              <a:latin typeface="+mn-lt"/>
              <a:ea typeface="+mn-ea"/>
              <a:cs typeface="+mn-cs"/>
            </a:rPr>
            <a:t>warmer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3</xdr:row>
      <xdr:rowOff>47065</xdr:rowOff>
    </xdr:from>
    <xdr:to>
      <xdr:col>10</xdr:col>
      <xdr:colOff>8825</xdr:colOff>
      <xdr:row>23</xdr:row>
      <xdr:rowOff>38100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GrpSpPr/>
      </xdr:nvGrpSpPr>
      <xdr:grpSpPr>
        <a:xfrm>
          <a:off x="847725" y="570940"/>
          <a:ext cx="5495225" cy="3229535"/>
          <a:chOff x="809625" y="570940"/>
          <a:chExt cx="5533325" cy="322721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GraphicFramePr>
            <a:graphicFrameLocks/>
          </xdr:cNvGraphicFramePr>
        </xdr:nvGraphicFramePr>
        <xdr:xfrm>
          <a:off x="5199950" y="570940"/>
          <a:ext cx="1143000" cy="31722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2800-000002000000}"/>
              </a:ext>
            </a:extLst>
          </xdr:cNvPr>
          <xdr:cNvGraphicFramePr>
            <a:graphicFrameLocks/>
          </xdr:cNvGraphicFramePr>
        </xdr:nvGraphicFramePr>
        <xdr:xfrm>
          <a:off x="862012" y="571495"/>
          <a:ext cx="4352544" cy="31722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4">
        <xdr:nvSpPr>
          <xdr:cNvPr id="6" name="TextBox 2">
            <a:extLst>
              <a:ext uri="{FF2B5EF4-FFF2-40B4-BE49-F238E27FC236}">
                <a16:creationId xmlns:a16="http://schemas.microsoft.com/office/drawing/2014/main" id="{00000000-0008-0000-2800-000006000000}"/>
              </a:ext>
            </a:extLst>
          </xdr:cNvPr>
          <xdr:cNvSpPr txBox="1"/>
        </xdr:nvSpPr>
        <xdr:spPr>
          <a:xfrm>
            <a:off x="809625" y="3287441"/>
            <a:ext cx="5226050" cy="2329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bIns="9144" rtlCol="0" anchor="t">
            <a:noAutofit/>
          </a:bodyPr>
          <a:lstStyle/>
          <a:p>
            <a:fld id="{725862C8-A425-434D-9611-3DB88EB8A23F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sp macro="" textlink="$A$35">
        <xdr:nvSpPr>
          <xdr:cNvPr id="7" name="TextBox 1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 txBox="1"/>
        </xdr:nvSpPr>
        <xdr:spPr>
          <a:xfrm>
            <a:off x="815974" y="3423488"/>
            <a:ext cx="5302251" cy="374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Ins="9144" rtlCol="0" anchor="t">
            <a:noAutofit/>
          </a:bodyPr>
          <a:lstStyle/>
          <a:p>
            <a:fld id="{3983062D-A971-408D-B9E2-727989F4FDF7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EIA calculations based on National Oceanic and Atmospheric Administration (NOAA) data. Projections reflect NOAA's 14-16 month outlook.</a:t>
            </a:fld>
            <a:endParaRPr lang="en-US" sz="1100"/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74280" y="3441587"/>
            <a:ext cx="358014" cy="288194"/>
          </a:xfrm>
          <a:prstGeom prst="rect">
            <a:avLst/>
          </a:prstGeom>
        </xdr:spPr>
      </xdr:pic>
    </xdr:grpSp>
    <xdr:clientData/>
  </xdr:twoCellAnchor>
</xdr:wsDr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0.84669</cdr:x>
      <cdr:y>0.14413</cdr:y>
    </cdr:from>
    <cdr:to>
      <cdr:x>0.97745</cdr:x>
      <cdr:y>0.4881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700463" y="457204"/>
          <a:ext cx="571501" cy="1091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warmer</a:t>
          </a: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cooler</a:t>
          </a:r>
        </a:p>
      </cdr:txBody>
    </cdr:sp>
  </cdr:relSizeAnchor>
  <cdr:relSizeAnchor xmlns:cdr="http://schemas.openxmlformats.org/drawingml/2006/chartDrawing">
    <cdr:from>
      <cdr:x>0.84325</cdr:x>
      <cdr:y>0.16314</cdr:y>
    </cdr:from>
    <cdr:to>
      <cdr:x>0.84395</cdr:x>
      <cdr:y>0.30014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0532AAF4-7723-B2C3-6B8D-4AEE76EC35E4}"/>
            </a:ext>
          </a:extLst>
        </cdr:cNvPr>
        <cdr:cNvCxnSpPr/>
      </cdr:nvCxnSpPr>
      <cdr:spPr bwMode="auto">
        <a:xfrm xmlns:a="http://schemas.openxmlformats.org/drawingml/2006/main">
          <a:off x="3670300" y="517525"/>
          <a:ext cx="3016" cy="434583"/>
        </a:xfrm>
        <a:prstGeom xmlns:a="http://schemas.openxmlformats.org/drawingml/2006/main" prst="straightConnector1">
          <a:avLst/>
        </a:prstGeom>
        <a:ln xmlns:a="http://schemas.openxmlformats.org/drawingml/2006/main" w="12700">
          <a:headEnd type="triangle"/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4</xdr:row>
      <xdr:rowOff>0</xdr:rowOff>
    </xdr:from>
    <xdr:to>
      <xdr:col>10</xdr:col>
      <xdr:colOff>19050</xdr:colOff>
      <xdr:row>23</xdr:row>
      <xdr:rowOff>123825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GrpSpPr/>
      </xdr:nvGrpSpPr>
      <xdr:grpSpPr>
        <a:xfrm>
          <a:off x="584200" y="685800"/>
          <a:ext cx="5549900" cy="3200400"/>
          <a:chOff x="584709" y="685800"/>
          <a:chExt cx="5530341" cy="3200400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GraphicFramePr>
            <a:graphicFrameLocks/>
          </xdr:cNvGraphicFramePr>
        </xdr:nvGraphicFramePr>
        <xdr:xfrm>
          <a:off x="3371850" y="685800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00000000-0008-0000-2900-000003000000}"/>
              </a:ext>
            </a:extLst>
          </xdr:cNvPr>
          <xdr:cNvGraphicFramePr>
            <a:graphicFrameLocks/>
          </xdr:cNvGraphicFramePr>
        </xdr:nvGraphicFramePr>
        <xdr:xfrm>
          <a:off x="628650" y="685800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6" name="TextBox 1">
            <a:extLst>
              <a:ext uri="{FF2B5EF4-FFF2-40B4-BE49-F238E27FC236}">
                <a16:creationId xmlns:a16="http://schemas.microsoft.com/office/drawing/2014/main" id="{00000000-0008-0000-2900-000006000000}"/>
              </a:ext>
            </a:extLst>
          </xdr:cNvPr>
          <xdr:cNvSpPr txBox="1"/>
        </xdr:nvSpPr>
        <xdr:spPr>
          <a:xfrm>
            <a:off x="584709" y="3598778"/>
            <a:ext cx="5147423" cy="2729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778B8BA7-5676-4DD8-ADBD-89E6C272E3FE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November 2025</a:t>
            </a:fld>
            <a:endParaRPr lang="en-US" sz="1100"/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29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36609" y="3581401"/>
            <a:ext cx="357107" cy="29075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ia.go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2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www.nerc.com/pa/RAPA/ra/Pages/default.aspx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5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www.eia.gov/forecasts/steo/special/pdf/2012_sp_0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7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www.eia.gov/forecasts/steo/special/pdf/2012_sp_04.pdf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58"/>
  <sheetViews>
    <sheetView workbookViewId="0">
      <selection activeCell="B1" sqref="B1:C1"/>
    </sheetView>
  </sheetViews>
  <sheetFormatPr defaultColWidth="9.28515625" defaultRowHeight="12.75" x14ac:dyDescent="0.2"/>
  <cols>
    <col min="1" max="1" width="10.42578125" style="15" customWidth="1"/>
    <col min="2" max="2" width="4.28515625" style="15" customWidth="1"/>
    <col min="3" max="3" width="85.7109375" style="15" customWidth="1"/>
    <col min="4" max="16384" width="9.28515625" style="15"/>
  </cols>
  <sheetData>
    <row r="1" spans="1:5" ht="22.15" customHeight="1" x14ac:dyDescent="0.3">
      <c r="A1" s="82"/>
      <c r="B1" s="449" t="s">
        <v>54</v>
      </c>
      <c r="C1" s="450"/>
      <c r="D1" s="80"/>
    </row>
    <row r="2" spans="1:5" ht="19.5" customHeight="1" x14ac:dyDescent="0.35">
      <c r="A2" s="81"/>
      <c r="B2" s="451" t="s">
        <v>55</v>
      </c>
      <c r="C2" s="452"/>
    </row>
    <row r="3" spans="1:5" ht="12.75" customHeight="1" x14ac:dyDescent="0.2">
      <c r="B3" s="453"/>
      <c r="C3" s="454"/>
    </row>
    <row r="4" spans="1:5" ht="19.5" customHeight="1" x14ac:dyDescent="0.25">
      <c r="B4" s="282" t="s">
        <v>967</v>
      </c>
      <c r="C4" s="80"/>
    </row>
    <row r="5" spans="1:5" ht="12.75" customHeight="1" x14ac:dyDescent="0.2">
      <c r="B5" s="453"/>
      <c r="C5" s="454"/>
    </row>
    <row r="6" spans="1:5" ht="15" customHeight="1" x14ac:dyDescent="0.2">
      <c r="B6" s="68" t="s">
        <v>594</v>
      </c>
      <c r="C6" s="80"/>
    </row>
    <row r="7" spans="1:5" ht="15" customHeight="1" x14ac:dyDescent="0.2">
      <c r="A7" s="216">
        <v>1</v>
      </c>
      <c r="B7" s="285"/>
      <c r="C7" s="67" t="s">
        <v>199</v>
      </c>
    </row>
    <row r="8" spans="1:5" ht="15" customHeight="1" x14ac:dyDescent="0.2">
      <c r="A8" s="15">
        <v>2</v>
      </c>
      <c r="B8" s="285"/>
      <c r="C8" s="67" t="s">
        <v>181</v>
      </c>
    </row>
    <row r="9" spans="1:5" ht="15" customHeight="1" x14ac:dyDescent="0.2">
      <c r="A9" s="15">
        <v>3</v>
      </c>
      <c r="B9" s="285"/>
      <c r="C9" s="433" t="s">
        <v>396</v>
      </c>
      <c r="D9" s="216"/>
      <c r="E9" s="83"/>
    </row>
    <row r="10" spans="1:5" ht="15" customHeight="1" x14ac:dyDescent="0.2">
      <c r="A10" s="15">
        <v>4</v>
      </c>
      <c r="B10" s="285"/>
      <c r="C10" s="67" t="s">
        <v>397</v>
      </c>
    </row>
    <row r="11" spans="1:5" ht="15" customHeight="1" x14ac:dyDescent="0.2">
      <c r="A11" s="15">
        <v>5</v>
      </c>
      <c r="C11" s="67" t="s">
        <v>438</v>
      </c>
      <c r="D11" s="216"/>
    </row>
    <row r="12" spans="1:5" ht="15" customHeight="1" x14ac:dyDescent="0.2">
      <c r="A12" s="15">
        <v>6</v>
      </c>
      <c r="B12" s="285"/>
      <c r="C12" s="67" t="s">
        <v>184</v>
      </c>
    </row>
    <row r="13" spans="1:5" ht="15" customHeight="1" x14ac:dyDescent="0.2">
      <c r="A13" s="15">
        <v>7</v>
      </c>
      <c r="B13" s="285"/>
      <c r="C13" s="67" t="s">
        <v>182</v>
      </c>
    </row>
    <row r="14" spans="1:5" ht="15" customHeight="1" x14ac:dyDescent="0.2">
      <c r="A14" s="15">
        <v>8</v>
      </c>
      <c r="B14" s="285"/>
      <c r="C14" s="67" t="s">
        <v>183</v>
      </c>
    </row>
    <row r="15" spans="1:5" ht="15" customHeight="1" x14ac:dyDescent="0.2">
      <c r="A15" s="15">
        <v>9</v>
      </c>
      <c r="B15" s="285"/>
      <c r="C15" s="67" t="s">
        <v>509</v>
      </c>
    </row>
    <row r="16" spans="1:5" ht="15" customHeight="1" x14ac:dyDescent="0.2">
      <c r="A16" s="94">
        <v>10</v>
      </c>
      <c r="B16" s="432"/>
      <c r="C16" s="434" t="s">
        <v>475</v>
      </c>
    </row>
    <row r="17" spans="1:8" ht="15" customHeight="1" x14ac:dyDescent="0.2">
      <c r="B17" s="68" t="s">
        <v>595</v>
      </c>
      <c r="C17" s="67"/>
    </row>
    <row r="18" spans="1:8" ht="15" customHeight="1" x14ac:dyDescent="0.2">
      <c r="A18" s="216">
        <v>11</v>
      </c>
      <c r="B18" s="285"/>
      <c r="C18" s="67" t="s">
        <v>178</v>
      </c>
      <c r="D18" s="216"/>
    </row>
    <row r="19" spans="1:8" ht="15" customHeight="1" x14ac:dyDescent="0.2">
      <c r="A19" s="216">
        <v>12</v>
      </c>
      <c r="B19" s="285"/>
      <c r="C19" s="67" t="s">
        <v>179</v>
      </c>
      <c r="D19" s="216"/>
    </row>
    <row r="20" spans="1:8" ht="15" customHeight="1" x14ac:dyDescent="0.2">
      <c r="A20" s="15">
        <v>13</v>
      </c>
      <c r="C20" s="67" t="s">
        <v>437</v>
      </c>
    </row>
    <row r="21" spans="1:8" ht="15" customHeight="1" x14ac:dyDescent="0.2">
      <c r="A21" s="15">
        <v>14</v>
      </c>
      <c r="C21" s="67" t="s">
        <v>376</v>
      </c>
    </row>
    <row r="22" spans="1:8" ht="15" customHeight="1" x14ac:dyDescent="0.2">
      <c r="A22" s="15">
        <v>15</v>
      </c>
      <c r="C22" s="67" t="s">
        <v>186</v>
      </c>
    </row>
    <row r="23" spans="1:8" ht="15" customHeight="1" x14ac:dyDescent="0.2">
      <c r="A23" s="15">
        <v>16</v>
      </c>
      <c r="C23" s="67" t="s">
        <v>377</v>
      </c>
    </row>
    <row r="24" spans="1:8" ht="15" customHeight="1" x14ac:dyDescent="0.2">
      <c r="A24" s="15">
        <v>17</v>
      </c>
      <c r="C24" s="67" t="s">
        <v>510</v>
      </c>
    </row>
    <row r="25" spans="1:8" ht="15" customHeight="1" x14ac:dyDescent="0.2">
      <c r="A25" s="15">
        <v>18</v>
      </c>
      <c r="C25" s="67" t="s">
        <v>187</v>
      </c>
      <c r="D25" s="216"/>
    </row>
    <row r="26" spans="1:8" ht="15" customHeight="1" x14ac:dyDescent="0.2">
      <c r="A26" s="15">
        <v>19</v>
      </c>
      <c r="C26" s="67" t="s">
        <v>439</v>
      </c>
      <c r="D26" s="216"/>
    </row>
    <row r="27" spans="1:8" ht="15" customHeight="1" x14ac:dyDescent="0.2">
      <c r="A27" s="15">
        <v>20</v>
      </c>
      <c r="C27" s="67" t="s">
        <v>511</v>
      </c>
      <c r="D27" s="216"/>
    </row>
    <row r="28" spans="1:8" ht="15" customHeight="1" x14ac:dyDescent="0.2">
      <c r="A28" s="15">
        <v>21</v>
      </c>
      <c r="C28" s="67" t="s">
        <v>441</v>
      </c>
      <c r="D28" s="216"/>
    </row>
    <row r="29" spans="1:8" ht="15" customHeight="1" x14ac:dyDescent="0.2">
      <c r="B29" s="68" t="s">
        <v>77</v>
      </c>
      <c r="C29" s="67"/>
    </row>
    <row r="30" spans="1:8" ht="15" customHeight="1" x14ac:dyDescent="0.2">
      <c r="A30" s="216">
        <v>22</v>
      </c>
      <c r="B30" s="285"/>
      <c r="C30" s="67" t="s">
        <v>200</v>
      </c>
      <c r="D30" s="216"/>
      <c r="H30" s="83"/>
    </row>
    <row r="31" spans="1:8" ht="15" customHeight="1" x14ac:dyDescent="0.2">
      <c r="A31" s="216">
        <v>23</v>
      </c>
      <c r="B31" s="285"/>
      <c r="C31" s="67" t="s">
        <v>180</v>
      </c>
    </row>
    <row r="32" spans="1:8" ht="15" customHeight="1" x14ac:dyDescent="0.2">
      <c r="A32" s="15">
        <v>24</v>
      </c>
      <c r="C32" s="67" t="s">
        <v>375</v>
      </c>
      <c r="D32" s="216"/>
    </row>
    <row r="33" spans="1:4" ht="15" customHeight="1" x14ac:dyDescent="0.25">
      <c r="A33" s="15">
        <v>25</v>
      </c>
      <c r="C33" s="67" t="s">
        <v>440</v>
      </c>
      <c r="D33" s="110"/>
    </row>
    <row r="34" spans="1:4" ht="15" customHeight="1" x14ac:dyDescent="0.2">
      <c r="A34" s="15">
        <v>26</v>
      </c>
      <c r="C34" s="433" t="s">
        <v>188</v>
      </c>
    </row>
    <row r="35" spans="1:4" ht="15" customHeight="1" x14ac:dyDescent="0.2">
      <c r="A35" s="15">
        <v>27</v>
      </c>
      <c r="C35" s="67" t="s">
        <v>189</v>
      </c>
    </row>
    <row r="36" spans="1:4" ht="15" customHeight="1" x14ac:dyDescent="0.2">
      <c r="A36" s="15">
        <v>28</v>
      </c>
      <c r="C36" s="67" t="s">
        <v>378</v>
      </c>
    </row>
    <row r="37" spans="1:4" ht="15" customHeight="1" x14ac:dyDescent="0.2">
      <c r="B37" s="68" t="s">
        <v>597</v>
      </c>
      <c r="C37" s="67"/>
    </row>
    <row r="38" spans="1:4" ht="15" customHeight="1" x14ac:dyDescent="0.2">
      <c r="A38" s="15">
        <v>29</v>
      </c>
      <c r="C38" s="67" t="s">
        <v>193</v>
      </c>
    </row>
    <row r="39" spans="1:4" ht="15" customHeight="1" x14ac:dyDescent="0.2">
      <c r="A39" s="15">
        <v>30</v>
      </c>
      <c r="C39" s="69" t="s">
        <v>624</v>
      </c>
    </row>
    <row r="40" spans="1:4" ht="15" customHeight="1" x14ac:dyDescent="0.2">
      <c r="A40" s="15">
        <v>31</v>
      </c>
      <c r="C40" s="67" t="s">
        <v>192</v>
      </c>
    </row>
    <row r="41" spans="1:4" ht="15" customHeight="1" x14ac:dyDescent="0.2">
      <c r="A41" s="15">
        <v>32</v>
      </c>
      <c r="C41" s="67" t="s">
        <v>191</v>
      </c>
    </row>
    <row r="42" spans="1:4" ht="15" customHeight="1" x14ac:dyDescent="0.2">
      <c r="A42" s="15">
        <v>33</v>
      </c>
      <c r="C42" s="67" t="s">
        <v>190</v>
      </c>
    </row>
    <row r="43" spans="1:4" ht="15" customHeight="1" x14ac:dyDescent="0.2">
      <c r="A43" s="15">
        <v>34</v>
      </c>
      <c r="C43" s="67" t="s">
        <v>512</v>
      </c>
    </row>
    <row r="44" spans="1:4" ht="15" customHeight="1" x14ac:dyDescent="0.2">
      <c r="A44" s="15">
        <v>35</v>
      </c>
      <c r="C44" s="69" t="s">
        <v>194</v>
      </c>
    </row>
    <row r="45" spans="1:4" ht="15" customHeight="1" x14ac:dyDescent="0.2">
      <c r="A45" s="15">
        <v>36</v>
      </c>
      <c r="C45" s="67" t="s">
        <v>563</v>
      </c>
    </row>
    <row r="46" spans="1:4" ht="15" customHeight="1" x14ac:dyDescent="0.2">
      <c r="B46" s="68" t="s">
        <v>596</v>
      </c>
      <c r="C46" s="69"/>
    </row>
    <row r="47" spans="1:4" ht="15" customHeight="1" x14ac:dyDescent="0.2">
      <c r="A47" s="15">
        <v>37</v>
      </c>
      <c r="C47" s="69" t="s">
        <v>196</v>
      </c>
    </row>
    <row r="48" spans="1:4" ht="15" customHeight="1" x14ac:dyDescent="0.2">
      <c r="A48" s="15">
        <v>38</v>
      </c>
      <c r="C48" s="67" t="s">
        <v>198</v>
      </c>
    </row>
    <row r="49" spans="1:4" ht="15" customHeight="1" x14ac:dyDescent="0.2">
      <c r="A49" s="15">
        <v>39</v>
      </c>
      <c r="C49" s="67" t="s">
        <v>197</v>
      </c>
    </row>
    <row r="50" spans="1:4" ht="15" customHeight="1" x14ac:dyDescent="0.2">
      <c r="A50" s="15">
        <v>40</v>
      </c>
      <c r="C50" s="67" t="s">
        <v>195</v>
      </c>
    </row>
    <row r="51" spans="1:4" ht="15" customHeight="1" x14ac:dyDescent="0.2">
      <c r="A51" s="15">
        <v>41</v>
      </c>
      <c r="C51" s="16" t="s">
        <v>513</v>
      </c>
      <c r="D51" s="216"/>
    </row>
    <row r="52" spans="1:4" ht="15" customHeight="1" x14ac:dyDescent="0.2">
      <c r="B52" s="68" t="s">
        <v>673</v>
      </c>
      <c r="C52" s="69"/>
    </row>
    <row r="53" spans="1:4" x14ac:dyDescent="0.2">
      <c r="A53" s="15">
        <v>42</v>
      </c>
      <c r="C53" s="202" t="s">
        <v>674</v>
      </c>
    </row>
    <row r="54" spans="1:4" x14ac:dyDescent="0.2">
      <c r="A54" s="15">
        <v>43</v>
      </c>
      <c r="C54" s="67" t="s">
        <v>675</v>
      </c>
    </row>
    <row r="55" spans="1:4" x14ac:dyDescent="0.2">
      <c r="A55" s="15">
        <v>44</v>
      </c>
      <c r="C55" s="67" t="s">
        <v>676</v>
      </c>
    </row>
    <row r="56" spans="1:4" x14ac:dyDescent="0.2">
      <c r="A56" s="15">
        <v>45</v>
      </c>
      <c r="C56" s="67" t="s">
        <v>677</v>
      </c>
    </row>
    <row r="57" spans="1:4" x14ac:dyDescent="0.2">
      <c r="A57" s="15">
        <v>46</v>
      </c>
      <c r="C57" s="67" t="s">
        <v>678</v>
      </c>
    </row>
    <row r="58" spans="1:4" x14ac:dyDescent="0.2">
      <c r="A58" s="15">
        <v>47</v>
      </c>
      <c r="C58" s="67" t="s">
        <v>958</v>
      </c>
    </row>
  </sheetData>
  <sortState xmlns:xlrd2="http://schemas.microsoft.com/office/spreadsheetml/2017/richdata2" ref="A47:C51">
    <sortCondition ref="A47"/>
  </sortState>
  <mergeCells count="4">
    <mergeCell ref="B1:C1"/>
    <mergeCell ref="B2:C2"/>
    <mergeCell ref="B3:C3"/>
    <mergeCell ref="B5:C5"/>
  </mergeCells>
  <hyperlinks>
    <hyperlink ref="C19" location="'12'!A1" display="U.S. diesel fuel and crude oil prices" xr:uid="{00000000-0004-0000-0100-000000000000}"/>
    <hyperlink ref="C14" location="'8'!A1" display="World liquid fuels consumption growth" xr:uid="{00000000-0004-0000-0100-000001000000}"/>
    <hyperlink ref="C13" location="'7'!A1" display="World liquid fuels consumption" xr:uid="{00000000-0004-0000-0100-000002000000}"/>
    <hyperlink ref="C12" location="'6'!A1" display="OPEC surplus crude oil production capacity" xr:uid="{00000000-0004-0000-0100-000003000000}"/>
    <hyperlink ref="C15" location="'9'!A1" display="OECD commercial inventories of crude oil and other liquids (days of supply)" xr:uid="{00000000-0004-0000-0100-000004000000}"/>
    <hyperlink ref="C11" location="'5'!A1" display="U.S. crude oil production" xr:uid="{00000000-0004-0000-0100-000005000000}"/>
    <hyperlink ref="C24" location="'17'!A1" display="U.S. commercial crude oil inventories" xr:uid="{00000000-0004-0000-0100-000006000000}"/>
    <hyperlink ref="C22" location="'15'!A1" display="U.S. liquid fuels product supplied growth" xr:uid="{00000000-0004-0000-0100-000007000000}"/>
    <hyperlink ref="C34" location="'26'!A1" display="U.S. natural gas consumption" xr:uid="{00000000-0004-0000-0100-000008000000}"/>
    <hyperlink ref="C35" location="'27'!A1" display="U.S. working natural gas in storage" xr:uid="{00000000-0004-0000-0100-000009000000}"/>
    <hyperlink ref="C42" location="'33'!A1" display="U.S. coal consumption" xr:uid="{00000000-0004-0000-0100-00000A000000}"/>
    <hyperlink ref="C41" location="'32'!A1" display="U.S. coal production" xr:uid="{00000000-0004-0000-0100-00000B000000}"/>
    <hyperlink ref="C43" location="'34'!A1" display="U.S. electric power sector coal inventories" xr:uid="{00000000-0004-0000-0100-00000C000000}"/>
    <hyperlink ref="C38" location="'29'!A1" display="U.S. residential electricity price" xr:uid="{00000000-0004-0000-0100-00000D000000}"/>
    <hyperlink ref="C47" location="'37'!A1" display="U.S. annual energy expenditures share of gross domestic product" xr:uid="{00000000-0004-0000-0100-00000E000000}"/>
    <hyperlink ref="C49" location="'39'!A1" display="U.S. summer cooling degree days" xr:uid="{00000000-0004-0000-0100-00000F000000}"/>
    <hyperlink ref="C48" location="'38'!A1" display="U.S. winter heating degree days" xr:uid="{00000000-0004-0000-0100-000010000000}"/>
    <hyperlink ref="C10" location="'4'!A1" display="World crude oil and liquid fuels production " xr:uid="{00000000-0004-0000-0100-000011000000}"/>
    <hyperlink ref="C50" location="'40'!A1" display="U.S. carbon dioxide emissions growth" xr:uid="{00000000-0004-0000-0100-000012000000}"/>
    <hyperlink ref="C31" location="'23'!A1" display="U.S. natural gas prices" xr:uid="{00000000-0004-0000-0100-000013000000}"/>
    <hyperlink ref="C7" location="'1'!A1" display="West Texas Intermediate (WTI) crude oil price" xr:uid="{00000000-0004-0000-0100-000014000000}"/>
    <hyperlink ref="C18" location="'11'!A1" display="U.S. gasoline and crude oil prices" xr:uid="{00000000-0004-0000-0100-000015000000}"/>
    <hyperlink ref="C30" location="'22'!A1" display="Henry Hub natural gas price" xr:uid="{00000000-0004-0000-0100-000016000000}"/>
    <hyperlink ref="B2" r:id="rId1" xr:uid="{00000000-0004-0000-0100-000017000000}"/>
    <hyperlink ref="C39" location="'30'!A1" display="U.S. electricity generation by fuel, all sectors" xr:uid="{00000000-0004-0000-0100-000018000000}"/>
    <hyperlink ref="C40" location="'31'!A1" display="U.S. electricity consumption" xr:uid="{00000000-0004-0000-0100-000019000000}"/>
    <hyperlink ref="C36" location="'28'!A1" display="U.S. natural gas trade" xr:uid="{00000000-0004-0000-0100-00001A000000}"/>
    <hyperlink ref="C44" location="'35'!A1" display="U.S. renewable energy supply" xr:uid="{00000000-0004-0000-0100-00001B000000}"/>
    <hyperlink ref="C8" location="'2'!A1" display="World liquid fuels production and consumption balance" xr:uid="{00000000-0004-0000-0100-00001C000000}"/>
    <hyperlink ref="C32" location="'24'!A1" display="U.S. natural gas balance" xr:uid="{00000000-0004-0000-0100-00001D000000}"/>
    <hyperlink ref="C33" location="'25'!A1" display="U.S. marketed natural gas production" xr:uid="{00000000-0004-0000-0100-00001E000000}"/>
    <hyperlink ref="C9" location="'3'!A1" display="World liquid fuels production and consumption " xr:uid="{00000000-0004-0000-0100-00001F000000}"/>
    <hyperlink ref="C16" location="'10'!A1" display="Estimated unplanned crude oil production outages among OPEC and non-OPEC producers " xr:uid="{00000000-0004-0000-0100-000020000000}"/>
    <hyperlink ref="C23" location="'16'!A1" display="U.S. hydrocarbon gas liquids consumption" xr:uid="{00000000-0004-0000-0100-000021000000}"/>
    <hyperlink ref="C21" location="'14'!A1" display="U.S. natural gas plant liquids production" xr:uid="{00000000-0004-0000-0100-000022000000}"/>
    <hyperlink ref="C25" location="'18'!A1" display="U.S. gasoline and distillate inventories" xr:uid="{00000000-0004-0000-0100-000023000000}"/>
    <hyperlink ref="C20" location="'13'!A1" display="U.S. liquid fuels production growth" xr:uid="{00000000-0004-0000-0100-000024000000}"/>
    <hyperlink ref="C27" location="'20'!A1" display="U.S. net imports of crude oil and liquid fuels" xr:uid="{00000000-0004-0000-0100-000025000000}"/>
    <hyperlink ref="C28" location="'21'!A1" display="U.S. net trade of hydrocarbon gas liquids " xr:uid="{00000000-0004-0000-0100-000026000000}"/>
    <hyperlink ref="C26" location="'19'!A1" display="U.S. commercial propane inventories" xr:uid="{00000000-0004-0000-0100-000027000000}"/>
    <hyperlink ref="C51" location="'41'!A1" display="U.S. Census regions and divisions" xr:uid="{00000000-0004-0000-0100-000028000000}"/>
    <hyperlink ref="C45" location="'36'!A1" display="U.S. STEO electricity supply regions" xr:uid="{00000000-0004-0000-0100-000029000000}"/>
    <hyperlink ref="C53" location="'42'!A1" display="Tight oil production by formation" xr:uid="{0279FB62-7000-4851-8C74-183114E9AE45}"/>
    <hyperlink ref="C54" location="'43'!A1" display="Dry shale natural gas production by formation" xr:uid="{F025BD47-473B-4FC6-96F1-117A96820F02}"/>
    <hyperlink ref="C55" location="'44'!A1" display="Marketed natural gas production by region" xr:uid="{F13790B9-A0A0-46DB-B9CD-D2925C48579B}"/>
    <hyperlink ref="C56" location="'45'!A1" display="Crude oil production by region" xr:uid="{1D873E16-3AFB-49F9-BAE7-0903D54CA555}"/>
    <hyperlink ref="C57" location="'46'!A1" display="U.S. production regions" xr:uid="{13CDC620-786B-4859-90AA-EC509FAA7DC4}"/>
    <hyperlink ref="C58" location="'47'!A1" display="U.S. PADD regions" xr:uid="{D02EBCFC-8EA1-442B-84BD-AD2DD31921A7}"/>
  </hyperlinks>
  <pageMargins left="0.75" right="0.75" top="1" bottom="1" header="0.5" footer="0.5"/>
  <pageSetup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>
    <pageSetUpPr fitToPage="1"/>
  </sheetPr>
  <dimension ref="A1:Q122"/>
  <sheetViews>
    <sheetView workbookViewId="0"/>
  </sheetViews>
  <sheetFormatPr defaultRowHeight="12.75" x14ac:dyDescent="0.2"/>
  <cols>
    <col min="16" max="16" width="23.28515625" customWidth="1"/>
    <col min="17" max="17" width="17.28515625" customWidth="1"/>
  </cols>
  <sheetData>
    <row r="1" spans="1:17" x14ac:dyDescent="0.2">
      <c r="L1" s="87"/>
    </row>
    <row r="2" spans="1:17" ht="15.75" x14ac:dyDescent="0.25">
      <c r="A2" s="31" t="s">
        <v>967</v>
      </c>
    </row>
    <row r="3" spans="1:17" x14ac:dyDescent="0.2">
      <c r="A3" s="16" t="s">
        <v>16</v>
      </c>
      <c r="L3" s="21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49" t="s">
        <v>340</v>
      </c>
      <c r="Q6" s="181" t="s">
        <v>341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48"/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x14ac:dyDescent="0.2">
      <c r="B25" s="465" t="s">
        <v>177</v>
      </c>
      <c r="C25" s="466"/>
      <c r="D25" s="466"/>
      <c r="E25" s="466"/>
    </row>
    <row r="26" spans="1:11" x14ac:dyDescent="0.2">
      <c r="B26" s="466"/>
      <c r="C26" s="466"/>
      <c r="D26" s="466"/>
      <c r="E26" s="466"/>
    </row>
    <row r="27" spans="1:11" x14ac:dyDescent="0.2">
      <c r="A27" s="2"/>
      <c r="B27" s="51" t="s">
        <v>458</v>
      </c>
      <c r="C27" s="464" t="s">
        <v>999</v>
      </c>
      <c r="D27" s="464"/>
      <c r="E27" s="464"/>
    </row>
    <row r="28" spans="1:11" x14ac:dyDescent="0.2">
      <c r="A28" s="4"/>
      <c r="B28" s="52" t="s">
        <v>459</v>
      </c>
      <c r="C28" s="27" t="s">
        <v>8</v>
      </c>
      <c r="D28" s="27" t="s">
        <v>9</v>
      </c>
      <c r="E28" s="27" t="s">
        <v>13</v>
      </c>
    </row>
    <row r="29" spans="1:11" x14ac:dyDescent="0.2">
      <c r="A29" s="1">
        <v>43831</v>
      </c>
      <c r="B29" s="10">
        <v>61.801895502999997</v>
      </c>
      <c r="C29" s="30">
        <f>+MIN($B$29,$B$41,$B$53,$B$65,$B$77)</f>
        <v>56.752332934000002</v>
      </c>
      <c r="D29" s="30">
        <f>+MAX($B$29,$B$41,$B$53,$B$65,$B$77)</f>
        <v>72.214488251000006</v>
      </c>
      <c r="E29" s="13">
        <f t="shared" ref="E29:E92" si="0">D29-C29</f>
        <v>15.462155317000004</v>
      </c>
      <c r="G29" s="30"/>
      <c r="H29" s="13"/>
    </row>
    <row r="30" spans="1:11" x14ac:dyDescent="0.2">
      <c r="A30" s="1">
        <v>43862</v>
      </c>
      <c r="B30" s="10">
        <v>66.531012425</v>
      </c>
      <c r="C30" s="30">
        <f>+MIN($B$30,$B$42,$B$54,$B$66,$B$78)</f>
        <v>56.723574712000001</v>
      </c>
      <c r="D30" s="30">
        <f>+MAX($B$30,$B$42,$B$54,$B$66,$B$78)</f>
        <v>67.974809678</v>
      </c>
      <c r="E30" s="13">
        <f t="shared" si="0"/>
        <v>11.251234965999998</v>
      </c>
      <c r="G30" s="30"/>
      <c r="H30" s="13"/>
    </row>
    <row r="31" spans="1:11" x14ac:dyDescent="0.2">
      <c r="A31" s="1">
        <v>43891</v>
      </c>
      <c r="B31" s="10">
        <v>84.374211262000003</v>
      </c>
      <c r="C31" s="30">
        <f>+MIN($B$31,$B$43,$B$55,$B$67,$B$79)</f>
        <v>58.498011863999999</v>
      </c>
      <c r="D31" s="30">
        <f>+MAX($B$31,$B$43,$B$55,$B$67,$B$79)</f>
        <v>84.374211262000003</v>
      </c>
      <c r="E31" s="13">
        <f t="shared" si="0"/>
        <v>25.876199398000004</v>
      </c>
      <c r="G31" s="30"/>
      <c r="H31" s="13"/>
    </row>
    <row r="32" spans="1:11" x14ac:dyDescent="0.2">
      <c r="A32" s="1">
        <v>43922</v>
      </c>
      <c r="B32" s="10">
        <v>83.586644465000006</v>
      </c>
      <c r="C32" s="30">
        <f>+MIN($B$32,$B$44,$B$56,$B$68,$B$80)</f>
        <v>59.067094775999998</v>
      </c>
      <c r="D32" s="30">
        <f>+MAX($B$32,$B$44,$B$56,$B$68,$B$80)</f>
        <v>83.586644465000006</v>
      </c>
      <c r="E32" s="13">
        <f t="shared" si="0"/>
        <v>24.519549689000009</v>
      </c>
      <c r="G32" s="30"/>
      <c r="H32" s="13"/>
    </row>
    <row r="33" spans="1:8" x14ac:dyDescent="0.2">
      <c r="A33" s="1">
        <v>43952</v>
      </c>
      <c r="B33" s="10">
        <v>79.059078912999993</v>
      </c>
      <c r="C33" s="30">
        <f>+MIN($B$33,$B$45,$B$57,$B$69,$B$81)</f>
        <v>57.803155789000002</v>
      </c>
      <c r="D33" s="30">
        <f>+MAX($B$33,$B$45,$B$57,$B$69,$B$81)</f>
        <v>79.059078912999993</v>
      </c>
      <c r="E33" s="13">
        <f t="shared" si="0"/>
        <v>21.255923123999992</v>
      </c>
      <c r="G33" s="30"/>
      <c r="H33" s="13"/>
    </row>
    <row r="34" spans="1:8" x14ac:dyDescent="0.2">
      <c r="A34" s="1">
        <v>43983</v>
      </c>
      <c r="B34" s="10">
        <v>75.620576694999997</v>
      </c>
      <c r="C34" s="30">
        <f>+MIN($B$34,$B$46,$B$58,$B$70,$B$82)</f>
        <v>58.090530438000002</v>
      </c>
      <c r="D34" s="30">
        <f>+MAX($B$34,$B$46,$B$58,$B$70,$B$82)</f>
        <v>75.620576694999997</v>
      </c>
      <c r="E34" s="13">
        <f t="shared" si="0"/>
        <v>17.530046256999995</v>
      </c>
      <c r="G34" s="30"/>
      <c r="H34" s="13"/>
    </row>
    <row r="35" spans="1:8" x14ac:dyDescent="0.2">
      <c r="A35" s="1">
        <v>44013</v>
      </c>
      <c r="B35" s="10">
        <v>76.445838800000004</v>
      </c>
      <c r="C35" s="30">
        <f>+MIN($B$35,$B$47,$B$59,$B$71,$B$83)</f>
        <v>58.297885389999998</v>
      </c>
      <c r="D35" s="30">
        <f>+MAX($B$35,$B$47,$B$59,$B$71,$B$83)</f>
        <v>76.445838800000004</v>
      </c>
      <c r="E35" s="13">
        <f t="shared" si="0"/>
        <v>18.147953410000007</v>
      </c>
      <c r="G35" s="30"/>
      <c r="H35" s="13"/>
    </row>
    <row r="36" spans="1:8" x14ac:dyDescent="0.2">
      <c r="A36" s="1">
        <v>44044</v>
      </c>
      <c r="B36" s="10">
        <v>74.832398595000001</v>
      </c>
      <c r="C36" s="30">
        <f>+MIN($B$36,$B$48,$B$60,$B$72,$B$84)</f>
        <v>58.855422871999998</v>
      </c>
      <c r="D36" s="30">
        <f>+MAX($B$36,$B$48,$B$60,$B$72,$B$84)</f>
        <v>74.832398595000001</v>
      </c>
      <c r="E36" s="13">
        <f t="shared" si="0"/>
        <v>15.976975723000002</v>
      </c>
      <c r="G36" s="30"/>
      <c r="H36" s="13"/>
    </row>
    <row r="37" spans="1:8" x14ac:dyDescent="0.2">
      <c r="A37" s="1">
        <v>44075</v>
      </c>
      <c r="B37" s="10">
        <v>73.974509624999996</v>
      </c>
      <c r="C37" s="30">
        <f>+MIN($B$37,$B$49,$B$61,$B$73,$B$85)</f>
        <v>59.346782263999998</v>
      </c>
      <c r="D37" s="30">
        <f>+MAX($B$37,$B$49,$B$61,$B$73,$B$85)</f>
        <v>73.974509624999996</v>
      </c>
      <c r="E37" s="13">
        <f t="shared" si="0"/>
        <v>14.627727360999998</v>
      </c>
      <c r="G37" s="30"/>
      <c r="H37" s="13"/>
    </row>
    <row r="38" spans="1:8" x14ac:dyDescent="0.2">
      <c r="A38" s="1">
        <v>44105</v>
      </c>
      <c r="B38" s="10">
        <v>72.567148627999998</v>
      </c>
      <c r="C38" s="30">
        <f>+MIN($B$38,$B$50,$B$62,$B$74,$B$86)</f>
        <v>58.930939412000001</v>
      </c>
      <c r="D38" s="30">
        <f>+MAX($B$38,$B$50,$B$62,$B$74,$B$86)</f>
        <v>72.567148627999998</v>
      </c>
      <c r="E38" s="13">
        <f t="shared" si="0"/>
        <v>13.636209215999997</v>
      </c>
      <c r="G38" s="30"/>
      <c r="H38" s="13"/>
    </row>
    <row r="39" spans="1:8" x14ac:dyDescent="0.2">
      <c r="A39" s="1">
        <v>44136</v>
      </c>
      <c r="B39" s="10">
        <v>71.602257059999999</v>
      </c>
      <c r="C39" s="30">
        <f>+MIN($B$39,$B$51,$B$63,$B$75,$B$87)</f>
        <v>57.418378142000002</v>
      </c>
      <c r="D39" s="30">
        <f>+MAX($B$39,$B$51,$B$63,$B$75,$B$87)</f>
        <v>71.602257059999999</v>
      </c>
      <c r="E39" s="13">
        <f t="shared" si="0"/>
        <v>14.183878917999998</v>
      </c>
      <c r="G39" s="30"/>
      <c r="H39" s="13"/>
    </row>
    <row r="40" spans="1:8" x14ac:dyDescent="0.2">
      <c r="A40" s="1">
        <v>44166</v>
      </c>
      <c r="B40" s="10">
        <v>72.206542306000003</v>
      </c>
      <c r="C40" s="30">
        <f>+MIN($B$40,$B$52,$B$64,$B$76,$B$88)</f>
        <v>59.41976382</v>
      </c>
      <c r="D40" s="30">
        <f>+MAX($B$40,$B$52,$B$64,$B$76,$B$88)</f>
        <v>72.206542306000003</v>
      </c>
      <c r="E40" s="13">
        <f t="shared" si="0"/>
        <v>12.786778486000003</v>
      </c>
      <c r="G40" s="30"/>
      <c r="H40" s="13"/>
    </row>
    <row r="41" spans="1:8" x14ac:dyDescent="0.2">
      <c r="A41" s="1">
        <v>44197</v>
      </c>
      <c r="B41" s="10">
        <v>72.214488251000006</v>
      </c>
      <c r="C41" s="30">
        <f>+MIN($B$29,$B$41,$B$53,$B$65,$B$77)</f>
        <v>56.752332934000002</v>
      </c>
      <c r="D41" s="30">
        <f>+MAX($B$29,$B$41,$B$53,$B$65,$B$77)</f>
        <v>72.214488251000006</v>
      </c>
      <c r="E41" s="13">
        <f t="shared" si="0"/>
        <v>15.462155317000004</v>
      </c>
      <c r="G41" s="30"/>
      <c r="H41" s="13"/>
    </row>
    <row r="42" spans="1:8" x14ac:dyDescent="0.2">
      <c r="A42" s="1">
        <v>44228</v>
      </c>
      <c r="B42" s="10">
        <v>67.974809678</v>
      </c>
      <c r="C42" s="30">
        <f>+MIN($B$30,$B$42,$B$54,$B$66,$B$78)</f>
        <v>56.723574712000001</v>
      </c>
      <c r="D42" s="30">
        <f>+MAX($B$30,$B$42,$B$54,$B$66,$B$78)</f>
        <v>67.974809678</v>
      </c>
      <c r="E42" s="13">
        <f t="shared" si="0"/>
        <v>11.251234965999998</v>
      </c>
      <c r="G42" s="30"/>
      <c r="H42" s="13"/>
    </row>
    <row r="43" spans="1:8" x14ac:dyDescent="0.2">
      <c r="A43" s="1">
        <v>44256</v>
      </c>
      <c r="B43" s="10">
        <v>67.249138778000003</v>
      </c>
      <c r="C43" s="30">
        <f>+MIN($B$31,$B$43,$B$55,$B$67,$B$79)</f>
        <v>58.498011863999999</v>
      </c>
      <c r="D43" s="30">
        <f>+MAX($B$31,$B$43,$B$55,$B$67,$B$79)</f>
        <v>84.374211262000003</v>
      </c>
      <c r="E43" s="13">
        <f t="shared" si="0"/>
        <v>25.876199398000004</v>
      </c>
      <c r="G43" s="30"/>
      <c r="H43" s="13"/>
    </row>
    <row r="44" spans="1:8" x14ac:dyDescent="0.2">
      <c r="A44" s="1">
        <v>44287</v>
      </c>
      <c r="B44" s="10">
        <v>67.33885995</v>
      </c>
      <c r="C44" s="30">
        <f>+MIN($B$32,$B$44,$B$56,$B$68,$B$80)</f>
        <v>59.067094775999998</v>
      </c>
      <c r="D44" s="30">
        <f>+MAX($B$32,$B$44,$B$56,$B$68,$B$80)</f>
        <v>83.586644465000006</v>
      </c>
      <c r="E44" s="13">
        <f t="shared" si="0"/>
        <v>24.519549689000009</v>
      </c>
      <c r="G44" s="30"/>
      <c r="H44" s="13"/>
    </row>
    <row r="45" spans="1:8" x14ac:dyDescent="0.2">
      <c r="A45" s="1">
        <v>44317</v>
      </c>
      <c r="B45" s="10">
        <v>64.345812989999999</v>
      </c>
      <c r="C45" s="30">
        <f>+MIN($B$33,$B$45,$B$57,$B$69,$B$81)</f>
        <v>57.803155789000002</v>
      </c>
      <c r="D45" s="30">
        <f>+MAX($B$33,$B$45,$B$57,$B$69,$B$81)</f>
        <v>79.059078912999993</v>
      </c>
      <c r="E45" s="13">
        <f t="shared" si="0"/>
        <v>21.255923123999992</v>
      </c>
      <c r="G45" s="30"/>
      <c r="H45" s="13"/>
    </row>
    <row r="46" spans="1:8" x14ac:dyDescent="0.2">
      <c r="A46" s="1">
        <v>44348</v>
      </c>
      <c r="B46" s="10">
        <v>62.997076485000001</v>
      </c>
      <c r="C46" s="30">
        <f>+MIN($B$34,$B$46,$B$58,$B$70,$B$82)</f>
        <v>58.090530438000002</v>
      </c>
      <c r="D46" s="30">
        <f>+MAX($B$34,$B$46,$B$58,$B$70,$B$82)</f>
        <v>75.620576694999997</v>
      </c>
      <c r="E46" s="13">
        <f t="shared" si="0"/>
        <v>17.530046256999995</v>
      </c>
      <c r="G46" s="30"/>
      <c r="H46" s="13"/>
    </row>
    <row r="47" spans="1:8" x14ac:dyDescent="0.2">
      <c r="A47" s="1">
        <v>44378</v>
      </c>
      <c r="B47" s="10">
        <v>62.273925490000003</v>
      </c>
      <c r="C47" s="30">
        <f>+MIN($B$35,$B$47,$B$59,$B$71,$B$83)</f>
        <v>58.297885389999998</v>
      </c>
      <c r="D47" s="30">
        <f>+MAX($B$35,$B$47,$B$59,$B$71,$B$83)</f>
        <v>76.445838800000004</v>
      </c>
      <c r="E47" s="13">
        <f t="shared" si="0"/>
        <v>18.147953410000007</v>
      </c>
      <c r="G47" s="30"/>
      <c r="H47" s="13"/>
    </row>
    <row r="48" spans="1:8" x14ac:dyDescent="0.2">
      <c r="A48" s="1">
        <v>44409</v>
      </c>
      <c r="B48" s="10">
        <v>61.074175750999999</v>
      </c>
      <c r="C48" s="30">
        <f>+MIN($B$36,$B$48,$B$60,$B$72,$B$84)</f>
        <v>58.855422871999998</v>
      </c>
      <c r="D48" s="30">
        <f>+MAX($B$36,$B$48,$B$60,$B$72,$B$84)</f>
        <v>74.832398595000001</v>
      </c>
      <c r="E48" s="13">
        <f t="shared" si="0"/>
        <v>15.976975723000002</v>
      </c>
      <c r="G48" s="30"/>
      <c r="H48" s="13"/>
    </row>
    <row r="49" spans="1:8" x14ac:dyDescent="0.2">
      <c r="A49" s="1">
        <v>44440</v>
      </c>
      <c r="B49" s="10">
        <v>59.595811474000001</v>
      </c>
      <c r="C49" s="30">
        <f>+MIN($B$37,$B$49,$B$61,$B$73,$B$85)</f>
        <v>59.346782263999998</v>
      </c>
      <c r="D49" s="30">
        <f>+MAX($B$37,$B$49,$B$61,$B$73,$B$85)</f>
        <v>73.974509624999996</v>
      </c>
      <c r="E49" s="13">
        <f t="shared" si="0"/>
        <v>14.627727360999998</v>
      </c>
      <c r="G49" s="30"/>
      <c r="H49" s="13"/>
    </row>
    <row r="50" spans="1:8" x14ac:dyDescent="0.2">
      <c r="A50" s="1">
        <v>44470</v>
      </c>
      <c r="B50" s="10">
        <v>58.930939412000001</v>
      </c>
      <c r="C50" s="30">
        <f>+MIN($B$38,$B$50,$B$62,$B$74,$B$86)</f>
        <v>58.930939412000001</v>
      </c>
      <c r="D50" s="30">
        <f>+MAX($B$38,$B$50,$B$62,$B$74,$B$86)</f>
        <v>72.567148627999998</v>
      </c>
      <c r="E50" s="13">
        <f t="shared" si="0"/>
        <v>13.636209215999997</v>
      </c>
      <c r="G50" s="30"/>
      <c r="H50" s="13"/>
    </row>
    <row r="51" spans="1:8" x14ac:dyDescent="0.2">
      <c r="A51" s="1">
        <v>44501</v>
      </c>
      <c r="B51" s="10">
        <v>57.418378142000002</v>
      </c>
      <c r="C51" s="30">
        <f>+MIN($B$39,$B$51,$B$63,$B$75,$B$87)</f>
        <v>57.418378142000002</v>
      </c>
      <c r="D51" s="30">
        <f>+MAX($B$39,$B$51,$B$63,$B$75,$B$87)</f>
        <v>71.602257059999999</v>
      </c>
      <c r="E51" s="13">
        <f t="shared" si="0"/>
        <v>14.183878917999998</v>
      </c>
      <c r="G51" s="30"/>
      <c r="H51" s="13"/>
    </row>
    <row r="52" spans="1:8" x14ac:dyDescent="0.2">
      <c r="A52" s="1">
        <v>44531</v>
      </c>
      <c r="B52" s="10">
        <v>59.41976382</v>
      </c>
      <c r="C52" s="30">
        <f>+MIN($B$40,$B$52,$B$64,$B$76,$B$88)</f>
        <v>59.41976382</v>
      </c>
      <c r="D52" s="30">
        <f>+MAX($B$40,$B$52,$B$64,$B$76,$B$88)</f>
        <v>72.206542306000003</v>
      </c>
      <c r="E52" s="13">
        <f t="shared" si="0"/>
        <v>12.786778486000003</v>
      </c>
      <c r="G52" s="30"/>
      <c r="H52" s="13"/>
    </row>
    <row r="53" spans="1:8" x14ac:dyDescent="0.2">
      <c r="A53" s="1">
        <v>44562</v>
      </c>
      <c r="B53" s="10">
        <v>56.752332934000002</v>
      </c>
      <c r="C53" s="30">
        <f>+MIN($B$29,$B$41,$B$53,$B$65,$B$77)</f>
        <v>56.752332934000002</v>
      </c>
      <c r="D53" s="30">
        <f>+MAX($B$29,$B$41,$B$53,$B$65,$B$77)</f>
        <v>72.214488251000006</v>
      </c>
      <c r="E53" s="13">
        <f t="shared" si="0"/>
        <v>15.462155317000004</v>
      </c>
      <c r="G53" s="30"/>
      <c r="H53" s="13"/>
    </row>
    <row r="54" spans="1:8" x14ac:dyDescent="0.2">
      <c r="A54" s="1">
        <v>44593</v>
      </c>
      <c r="B54" s="10">
        <v>56.723574712000001</v>
      </c>
      <c r="C54" s="30">
        <f>+MIN($B$30,$B$42,$B$54,$B$66,$B$78)</f>
        <v>56.723574712000001</v>
      </c>
      <c r="D54" s="30">
        <f>+MAX($B$30,$B$42,$B$54,$B$66,$B$78)</f>
        <v>67.974809678</v>
      </c>
      <c r="E54" s="13">
        <f t="shared" si="0"/>
        <v>11.251234965999998</v>
      </c>
      <c r="G54" s="30"/>
      <c r="H54" s="13"/>
    </row>
    <row r="55" spans="1:8" x14ac:dyDescent="0.2">
      <c r="A55" s="1">
        <v>44621</v>
      </c>
      <c r="B55" s="10">
        <v>58.498011863999999</v>
      </c>
      <c r="C55" s="30">
        <f>+MIN($B$31,$B$43,$B$55,$B$67,$B$79)</f>
        <v>58.498011863999999</v>
      </c>
      <c r="D55" s="30">
        <f>+MAX($B$31,$B$43,$B$55,$B$67,$B$79)</f>
        <v>84.374211262000003</v>
      </c>
      <c r="E55" s="13">
        <f t="shared" si="0"/>
        <v>25.876199398000004</v>
      </c>
      <c r="G55" s="30"/>
      <c r="H55" s="13"/>
    </row>
    <row r="56" spans="1:8" x14ac:dyDescent="0.2">
      <c r="A56" s="1">
        <v>44652</v>
      </c>
      <c r="B56" s="10">
        <v>59.067094775999998</v>
      </c>
      <c r="C56" s="30">
        <f>+MIN($B$32,$B$44,$B$56,$B$68,$B$80)</f>
        <v>59.067094775999998</v>
      </c>
      <c r="D56" s="30">
        <f>+MAX($B$32,$B$44,$B$56,$B$68,$B$80)</f>
        <v>83.586644465000006</v>
      </c>
      <c r="E56" s="13">
        <f t="shared" si="0"/>
        <v>24.519549689000009</v>
      </c>
      <c r="G56" s="30"/>
      <c r="H56" s="13"/>
    </row>
    <row r="57" spans="1:8" x14ac:dyDescent="0.2">
      <c r="A57" s="1">
        <v>44682</v>
      </c>
      <c r="B57" s="10">
        <v>57.803155789000002</v>
      </c>
      <c r="C57" s="30">
        <f>+MIN($B$33,$B$45,$B$57,$B$69,$B$81)</f>
        <v>57.803155789000002</v>
      </c>
      <c r="D57" s="30">
        <f>+MAX($B$33,$B$45,$B$57,$B$69,$B$81)</f>
        <v>79.059078912999993</v>
      </c>
      <c r="E57" s="13">
        <f t="shared" si="0"/>
        <v>21.255923123999992</v>
      </c>
      <c r="G57" s="30"/>
      <c r="H57" s="13"/>
    </row>
    <row r="58" spans="1:8" x14ac:dyDescent="0.2">
      <c r="A58" s="1">
        <v>44713</v>
      </c>
      <c r="B58" s="10">
        <v>58.090530438000002</v>
      </c>
      <c r="C58" s="30">
        <f>+MIN($B$34,$B$46,$B$58,$B$70,$B$82)</f>
        <v>58.090530438000002</v>
      </c>
      <c r="D58" s="30">
        <f>+MAX($B$34,$B$46,$B$58,$B$70,$B$82)</f>
        <v>75.620576694999997</v>
      </c>
      <c r="E58" s="13">
        <f t="shared" si="0"/>
        <v>17.530046256999995</v>
      </c>
      <c r="G58" s="30"/>
      <c r="H58" s="13"/>
    </row>
    <row r="59" spans="1:8" x14ac:dyDescent="0.2">
      <c r="A59" s="1">
        <v>44743</v>
      </c>
      <c r="B59" s="10">
        <v>58.297885389999998</v>
      </c>
      <c r="C59" s="30">
        <f>+MIN($B$35,$B$47,$B$59,$B$71,$B$83)</f>
        <v>58.297885389999998</v>
      </c>
      <c r="D59" s="30">
        <f>+MAX($B$35,$B$47,$B$59,$B$71,$B$83)</f>
        <v>76.445838800000004</v>
      </c>
      <c r="E59" s="13">
        <f t="shared" si="0"/>
        <v>18.147953410000007</v>
      </c>
      <c r="G59" s="30"/>
      <c r="H59" s="13"/>
    </row>
    <row r="60" spans="1:8" x14ac:dyDescent="0.2">
      <c r="A60" s="1">
        <v>44774</v>
      </c>
      <c r="B60" s="10">
        <v>58.855422871999998</v>
      </c>
      <c r="C60" s="30">
        <f>+MIN($B$36,$B$48,$B$60,$B$72,$B$84)</f>
        <v>58.855422871999998</v>
      </c>
      <c r="D60" s="30">
        <f>+MAX($B$36,$B$48,$B$60,$B$72,$B$84)</f>
        <v>74.832398595000001</v>
      </c>
      <c r="E60" s="13">
        <f t="shared" si="0"/>
        <v>15.976975723000002</v>
      </c>
      <c r="G60" s="30"/>
      <c r="H60" s="13"/>
    </row>
    <row r="61" spans="1:8" x14ac:dyDescent="0.2">
      <c r="A61" s="1">
        <v>44805</v>
      </c>
      <c r="B61" s="10">
        <v>60.915390871</v>
      </c>
      <c r="C61" s="30">
        <f>+MIN($B$37,$B$49,$B$61,$B$73,$B$85)</f>
        <v>59.346782263999998</v>
      </c>
      <c r="D61" s="30">
        <f>+MAX($B$37,$B$49,$B$61,$B$73,$B$85)</f>
        <v>73.974509624999996</v>
      </c>
      <c r="E61" s="13">
        <f t="shared" si="0"/>
        <v>14.627727360999998</v>
      </c>
      <c r="G61" s="30"/>
      <c r="H61" s="13"/>
    </row>
    <row r="62" spans="1:8" x14ac:dyDescent="0.2">
      <c r="A62" s="1">
        <v>44835</v>
      </c>
      <c r="B62" s="10">
        <v>60.037520039999997</v>
      </c>
      <c r="C62" s="30">
        <f>+MIN($B$38,$B$50,$B$62,$B$74,$B$86)</f>
        <v>58.930939412000001</v>
      </c>
      <c r="D62" s="30">
        <f>+MAX($B$38,$B$50,$B$62,$B$74,$B$86)</f>
        <v>72.567148627999998</v>
      </c>
      <c r="E62" s="13">
        <f t="shared" si="0"/>
        <v>13.636209215999997</v>
      </c>
      <c r="G62" s="30"/>
      <c r="H62" s="13"/>
    </row>
    <row r="63" spans="1:8" x14ac:dyDescent="0.2">
      <c r="A63" s="1">
        <v>44866</v>
      </c>
      <c r="B63" s="10">
        <v>60.552704769999998</v>
      </c>
      <c r="C63" s="30">
        <f>+MIN($B$39,$B$51,$B$63,$B$75,$B$87)</f>
        <v>57.418378142000002</v>
      </c>
      <c r="D63" s="30">
        <f>+MAX($B$39,$B$51,$B$63,$B$75,$B$87)</f>
        <v>71.602257059999999</v>
      </c>
      <c r="E63" s="13">
        <f t="shared" si="0"/>
        <v>14.183878917999998</v>
      </c>
      <c r="G63" s="30"/>
      <c r="H63" s="13"/>
    </row>
    <row r="64" spans="1:8" x14ac:dyDescent="0.2">
      <c r="A64" s="1">
        <v>44896</v>
      </c>
      <c r="B64" s="10">
        <v>62.983716676999997</v>
      </c>
      <c r="C64" s="30">
        <f>+MIN($B$40,$B$52,$B$64,$B$76,$B$88)</f>
        <v>59.41976382</v>
      </c>
      <c r="D64" s="30">
        <f>+MAX($B$40,$B$52,$B$64,$B$76,$B$88)</f>
        <v>72.206542306000003</v>
      </c>
      <c r="E64" s="13">
        <f t="shared" si="0"/>
        <v>12.786778486000003</v>
      </c>
      <c r="G64" s="30"/>
      <c r="H64" s="13"/>
    </row>
    <row r="65" spans="1:8" x14ac:dyDescent="0.2">
      <c r="A65" s="1">
        <v>44927</v>
      </c>
      <c r="B65" s="10">
        <v>61.009450794999999</v>
      </c>
      <c r="C65" s="30">
        <f>+MIN($B$29,$B$41,$B$53,$B$65,$B$77)</f>
        <v>56.752332934000002</v>
      </c>
      <c r="D65" s="30">
        <f>+MAX($B$29,$B$41,$B$53,$B$65,$B$77)</f>
        <v>72.214488251000006</v>
      </c>
      <c r="E65" s="13">
        <f t="shared" si="0"/>
        <v>15.462155317000004</v>
      </c>
      <c r="G65" s="30"/>
      <c r="H65" s="13"/>
    </row>
    <row r="66" spans="1:8" x14ac:dyDescent="0.2">
      <c r="A66" s="1">
        <v>44958</v>
      </c>
      <c r="B66" s="10">
        <v>61.134699245999997</v>
      </c>
      <c r="C66" s="30">
        <f>+MIN($B$30,$B$42,$B$54,$B$66,$B$78)</f>
        <v>56.723574712000001</v>
      </c>
      <c r="D66" s="30">
        <f>+MAX($B$30,$B$42,$B$54,$B$66,$B$78)</f>
        <v>67.974809678</v>
      </c>
      <c r="E66" s="13">
        <f t="shared" si="0"/>
        <v>11.251234965999998</v>
      </c>
      <c r="G66" s="30"/>
      <c r="H66" s="13"/>
    </row>
    <row r="67" spans="1:8" x14ac:dyDescent="0.2">
      <c r="A67" s="1">
        <v>44986</v>
      </c>
      <c r="B67" s="10">
        <v>61.759346117</v>
      </c>
      <c r="C67" s="30">
        <f>+MIN($B$31,$B$43,$B$55,$B$67,$B$79)</f>
        <v>58.498011863999999</v>
      </c>
      <c r="D67" s="30">
        <f>+MAX($B$31,$B$43,$B$55,$B$67,$B$79)</f>
        <v>84.374211262000003</v>
      </c>
      <c r="E67" s="13">
        <f t="shared" si="0"/>
        <v>25.876199398000004</v>
      </c>
      <c r="G67" s="30"/>
      <c r="H67" s="13"/>
    </row>
    <row r="68" spans="1:8" x14ac:dyDescent="0.2">
      <c r="A68" s="1">
        <v>45017</v>
      </c>
      <c r="B68" s="10">
        <v>61.642451899999998</v>
      </c>
      <c r="C68" s="30">
        <f>+MIN($B$32,$B$44,$B$56,$B$68,$B$80)</f>
        <v>59.067094775999998</v>
      </c>
      <c r="D68" s="30">
        <f>+MAX($B$32,$B$44,$B$56,$B$68,$B$80)</f>
        <v>83.586644465000006</v>
      </c>
      <c r="E68" s="13">
        <f t="shared" si="0"/>
        <v>24.519549689000009</v>
      </c>
      <c r="G68" s="30"/>
      <c r="H68" s="13"/>
    </row>
    <row r="69" spans="1:8" x14ac:dyDescent="0.2">
      <c r="A69" s="1">
        <v>45047</v>
      </c>
      <c r="B69" s="10">
        <v>60.292880209000003</v>
      </c>
      <c r="C69" s="30">
        <f>+MIN($B$33,$B$45,$B$57,$B$69,$B$81)</f>
        <v>57.803155789000002</v>
      </c>
      <c r="D69" s="30">
        <f>+MAX($B$33,$B$45,$B$57,$B$69,$B$81)</f>
        <v>79.059078912999993</v>
      </c>
      <c r="E69" s="13">
        <f t="shared" si="0"/>
        <v>21.255923123999992</v>
      </c>
      <c r="G69" s="30"/>
      <c r="H69" s="13"/>
    </row>
    <row r="70" spans="1:8" x14ac:dyDescent="0.2">
      <c r="A70" s="1">
        <v>45078</v>
      </c>
      <c r="B70" s="10">
        <v>60.833405503999998</v>
      </c>
      <c r="C70" s="30">
        <f>+MIN($B$34,$B$46,$B$58,$B$70,$B$82)</f>
        <v>58.090530438000002</v>
      </c>
      <c r="D70" s="30">
        <f>+MAX($B$34,$B$46,$B$58,$B$70,$B$82)</f>
        <v>75.620576694999997</v>
      </c>
      <c r="E70" s="13">
        <f t="shared" si="0"/>
        <v>17.530046256999995</v>
      </c>
      <c r="G70" s="30"/>
      <c r="H70" s="13"/>
    </row>
    <row r="71" spans="1:8" x14ac:dyDescent="0.2">
      <c r="A71" s="1">
        <v>45108</v>
      </c>
      <c r="B71" s="10">
        <v>60.591101633000001</v>
      </c>
      <c r="C71" s="30">
        <f>+MIN($B$35,$B$47,$B$59,$B$71,$B$83)</f>
        <v>58.297885389999998</v>
      </c>
      <c r="D71" s="30">
        <f>+MAX($B$35,$B$47,$B$59,$B$71,$B$83)</f>
        <v>76.445838800000004</v>
      </c>
      <c r="E71" s="13">
        <f t="shared" si="0"/>
        <v>18.147953410000007</v>
      </c>
      <c r="G71" s="30"/>
      <c r="H71" s="13"/>
    </row>
    <row r="72" spans="1:8" x14ac:dyDescent="0.2">
      <c r="A72" s="1">
        <v>45139</v>
      </c>
      <c r="B72" s="10">
        <v>61.519040891000003</v>
      </c>
      <c r="C72" s="30">
        <f>+MIN($B$36,$B$48,$B$60,$B$72,$B$84)</f>
        <v>58.855422871999998</v>
      </c>
      <c r="D72" s="30">
        <f>+MAX($B$36,$B$48,$B$60,$B$72,$B$84)</f>
        <v>74.832398595000001</v>
      </c>
      <c r="E72" s="13">
        <f t="shared" si="0"/>
        <v>15.976975723000002</v>
      </c>
      <c r="G72" s="30"/>
      <c r="H72" s="13"/>
    </row>
    <row r="73" spans="1:8" x14ac:dyDescent="0.2">
      <c r="A73" s="1">
        <v>45170</v>
      </c>
      <c r="B73" s="10">
        <v>61.090560172000004</v>
      </c>
      <c r="C73" s="30">
        <f>+MIN($B$37,$B$49,$B$61,$B$73,$B$85)</f>
        <v>59.346782263999998</v>
      </c>
      <c r="D73" s="30">
        <f>+MAX($B$37,$B$49,$B$61,$B$73,$B$85)</f>
        <v>73.974509624999996</v>
      </c>
      <c r="E73" s="13">
        <f t="shared" si="0"/>
        <v>14.627727360999998</v>
      </c>
      <c r="G73" s="30"/>
      <c r="H73" s="13"/>
    </row>
    <row r="74" spans="1:8" x14ac:dyDescent="0.2">
      <c r="A74" s="1">
        <v>45200</v>
      </c>
      <c r="B74" s="10">
        <v>60.165402763000003</v>
      </c>
      <c r="C74" s="30">
        <f>+MIN($B$38,$B$50,$B$62,$B$74,$B$86)</f>
        <v>58.930939412000001</v>
      </c>
      <c r="D74" s="30">
        <f>+MAX($B$38,$B$50,$B$62,$B$74,$B$86)</f>
        <v>72.567148627999998</v>
      </c>
      <c r="E74" s="13">
        <f t="shared" si="0"/>
        <v>13.636209215999997</v>
      </c>
      <c r="G74" s="30"/>
      <c r="H74" s="13"/>
    </row>
    <row r="75" spans="1:8" x14ac:dyDescent="0.2">
      <c r="A75" s="1">
        <v>45231</v>
      </c>
      <c r="B75" s="10">
        <v>60.616861749000002</v>
      </c>
      <c r="C75" s="30">
        <f>+MIN($B$39,$B$51,$B$63,$B$75,$B$87)</f>
        <v>57.418378142000002</v>
      </c>
      <c r="D75" s="30">
        <f>+MAX($B$39,$B$51,$B$63,$B$75,$B$87)</f>
        <v>71.602257059999999</v>
      </c>
      <c r="E75" s="13">
        <f t="shared" si="0"/>
        <v>14.183878917999998</v>
      </c>
      <c r="G75" s="30"/>
      <c r="H75" s="13"/>
    </row>
    <row r="76" spans="1:8" x14ac:dyDescent="0.2">
      <c r="A76" s="1">
        <v>45261</v>
      </c>
      <c r="B76" s="10">
        <v>62.060584140000003</v>
      </c>
      <c r="C76" s="30">
        <f>+MIN($B$40,$B$52,$B$64,$B$76,$B$88)</f>
        <v>59.41976382</v>
      </c>
      <c r="D76" s="30">
        <f>+MAX($B$40,$B$52,$B$64,$B$76,$B$88)</f>
        <v>72.206542306000003</v>
      </c>
      <c r="E76" s="13">
        <f t="shared" si="0"/>
        <v>12.786778486000003</v>
      </c>
      <c r="G76" s="30"/>
      <c r="H76" s="13"/>
    </row>
    <row r="77" spans="1:8" x14ac:dyDescent="0.2">
      <c r="A77" s="1">
        <v>45292</v>
      </c>
      <c r="B77" s="10">
        <v>61.031465949999998</v>
      </c>
      <c r="C77" s="30">
        <f>+MIN($B$29,$B$41,$B$53,$B$65,$B$77)</f>
        <v>56.752332934000002</v>
      </c>
      <c r="D77" s="30">
        <f>+MAX($B$29,$B$41,$B$53,$B$65,$B$77)</f>
        <v>72.214488251000006</v>
      </c>
      <c r="E77" s="13">
        <f t="shared" si="0"/>
        <v>15.462155317000004</v>
      </c>
      <c r="G77" s="30"/>
      <c r="H77" s="13"/>
    </row>
    <row r="78" spans="1:8" x14ac:dyDescent="0.2">
      <c r="A78" s="1">
        <v>45323</v>
      </c>
      <c r="B78" s="10">
        <v>61.49827681</v>
      </c>
      <c r="C78" s="30">
        <f>+MIN($B$30,$B$42,$B$54,$B$66,$B$78)</f>
        <v>56.723574712000001</v>
      </c>
      <c r="D78" s="30">
        <f>+MAX($B$30,$B$42,$B$54,$B$66,$B$78)</f>
        <v>67.974809678</v>
      </c>
      <c r="E78" s="13">
        <f t="shared" si="0"/>
        <v>11.251234965999998</v>
      </c>
      <c r="G78" s="30"/>
      <c r="H78" s="13"/>
    </row>
    <row r="79" spans="1:8" x14ac:dyDescent="0.2">
      <c r="A79" s="1">
        <v>45352</v>
      </c>
      <c r="B79" s="10">
        <v>60.76082847</v>
      </c>
      <c r="C79" s="30">
        <f>+MIN($B$31,$B$43,$B$55,$B$67,$B$79)</f>
        <v>58.498011863999999</v>
      </c>
      <c r="D79" s="30">
        <f>+MAX($B$31,$B$43,$B$55,$B$67,$B$79)</f>
        <v>84.374211262000003</v>
      </c>
      <c r="E79" s="13">
        <f t="shared" si="0"/>
        <v>25.876199398000004</v>
      </c>
      <c r="G79" s="30"/>
      <c r="H79" s="13"/>
    </row>
    <row r="80" spans="1:8" x14ac:dyDescent="0.2">
      <c r="A80" s="1">
        <v>45383</v>
      </c>
      <c r="B80" s="10">
        <v>61.482581342000003</v>
      </c>
      <c r="C80" s="30">
        <f>+MIN($B$32,$B$44,$B$56,$B$68,$B$80)</f>
        <v>59.067094775999998</v>
      </c>
      <c r="D80" s="30">
        <f>+MAX($B$32,$B$44,$B$56,$B$68,$B$80)</f>
        <v>83.586644465000006</v>
      </c>
      <c r="E80" s="13">
        <f t="shared" si="0"/>
        <v>24.519549689000009</v>
      </c>
      <c r="G80" s="30"/>
      <c r="H80" s="13"/>
    </row>
    <row r="81" spans="1:8" x14ac:dyDescent="0.2">
      <c r="A81" s="1">
        <v>45413</v>
      </c>
      <c r="B81" s="10">
        <v>61.683693865999999</v>
      </c>
      <c r="C81" s="30">
        <f>+MIN($B$33,$B$45,$B$57,$B$69,$B$81)</f>
        <v>57.803155789000002</v>
      </c>
      <c r="D81" s="30">
        <f>+MAX($B$33,$B$45,$B$57,$B$69,$B$81)</f>
        <v>79.059078912999993</v>
      </c>
      <c r="E81" s="13">
        <f t="shared" si="0"/>
        <v>21.255923123999992</v>
      </c>
      <c r="G81" s="30"/>
      <c r="H81" s="13"/>
    </row>
    <row r="82" spans="1:8" x14ac:dyDescent="0.2">
      <c r="A82" s="1">
        <v>45444</v>
      </c>
      <c r="B82" s="10">
        <v>60.918476202000001</v>
      </c>
      <c r="C82" s="30">
        <f>+MIN($B$34,$B$46,$B$58,$B$70,$B$82)</f>
        <v>58.090530438000002</v>
      </c>
      <c r="D82" s="30">
        <f>+MAX($B$34,$B$46,$B$58,$B$70,$B$82)</f>
        <v>75.620576694999997</v>
      </c>
      <c r="E82" s="13">
        <f t="shared" si="0"/>
        <v>17.530046256999995</v>
      </c>
      <c r="G82" s="30"/>
      <c r="H82" s="13"/>
    </row>
    <row r="83" spans="1:8" x14ac:dyDescent="0.2">
      <c r="A83" s="1">
        <v>45474</v>
      </c>
      <c r="B83" s="10">
        <v>60.260561692000003</v>
      </c>
      <c r="C83" s="30">
        <f>+MIN($B$35,$B$47,$B$59,$B$71,$B$83)</f>
        <v>58.297885389999998</v>
      </c>
      <c r="D83" s="30">
        <f>+MAX($B$35,$B$47,$B$59,$B$71,$B$83)</f>
        <v>76.445838800000004</v>
      </c>
      <c r="E83" s="13">
        <f t="shared" si="0"/>
        <v>18.147953410000007</v>
      </c>
      <c r="G83" s="30"/>
      <c r="H83" s="13"/>
    </row>
    <row r="84" spans="1:8" x14ac:dyDescent="0.2">
      <c r="A84" s="1">
        <v>45505</v>
      </c>
      <c r="B84" s="10">
        <v>61.590121072000002</v>
      </c>
      <c r="C84" s="30">
        <f>+MIN($B$36,$B$48,$B$60,$B$72,$B$84)</f>
        <v>58.855422871999998</v>
      </c>
      <c r="D84" s="30">
        <f>+MAX($B$36,$B$48,$B$60,$B$72,$B$84)</f>
        <v>74.832398595000001</v>
      </c>
      <c r="E84" s="13">
        <f t="shared" si="0"/>
        <v>15.976975723000002</v>
      </c>
      <c r="G84" s="30"/>
      <c r="H84" s="13"/>
    </row>
    <row r="85" spans="1:8" x14ac:dyDescent="0.2">
      <c r="A85" s="1">
        <v>45536</v>
      </c>
      <c r="B85" s="10">
        <v>59.346782263999998</v>
      </c>
      <c r="C85" s="30">
        <f>+MIN($B$37,$B$49,$B$61,$B$73,$B$85)</f>
        <v>59.346782263999998</v>
      </c>
      <c r="D85" s="30">
        <f>+MAX($B$37,$B$49,$B$61,$B$73,$B$85)</f>
        <v>73.974509624999996</v>
      </c>
      <c r="E85" s="13">
        <f t="shared" si="0"/>
        <v>14.627727360999998</v>
      </c>
      <c r="G85" s="30"/>
      <c r="H85" s="13"/>
    </row>
    <row r="86" spans="1:8" x14ac:dyDescent="0.2">
      <c r="A86" s="1">
        <v>45566</v>
      </c>
      <c r="B86" s="10">
        <v>60.071768308000003</v>
      </c>
      <c r="C86" s="30">
        <f>+MIN($B$38,$B$50,$B$62,$B$74,$B$86)</f>
        <v>58.930939412000001</v>
      </c>
      <c r="D86" s="30">
        <f>+MAX($B$38,$B$50,$B$62,$B$74,$B$86)</f>
        <v>72.567148627999998</v>
      </c>
      <c r="E86" s="13">
        <f t="shared" si="0"/>
        <v>13.636209215999997</v>
      </c>
      <c r="G86" s="30"/>
      <c r="H86" s="13"/>
    </row>
    <row r="87" spans="1:8" x14ac:dyDescent="0.2">
      <c r="A87" s="1">
        <v>45597</v>
      </c>
      <c r="B87" s="10">
        <v>60.010572273000001</v>
      </c>
      <c r="C87" s="30">
        <f>+MIN($B$39,$B$51,$B$63,$B$75,$B$87)</f>
        <v>57.418378142000002</v>
      </c>
      <c r="D87" s="30">
        <f>+MAX($B$39,$B$51,$B$63,$B$75,$B$87)</f>
        <v>71.602257059999999</v>
      </c>
      <c r="E87" s="13">
        <f t="shared" si="0"/>
        <v>14.183878917999998</v>
      </c>
      <c r="G87" s="30"/>
      <c r="H87" s="13"/>
    </row>
    <row r="88" spans="1:8" x14ac:dyDescent="0.2">
      <c r="A88" s="1">
        <v>45627</v>
      </c>
      <c r="B88" s="10">
        <v>60.775720366000002</v>
      </c>
      <c r="C88" s="30">
        <f>+MIN($B$40,$B$52,$B$64,$B$76,$B$88)</f>
        <v>59.41976382</v>
      </c>
      <c r="D88" s="30">
        <f>+MAX($B$40,$B$52,$B$64,$B$76,$B$88)</f>
        <v>72.206542306000003</v>
      </c>
      <c r="E88" s="13">
        <f t="shared" si="0"/>
        <v>12.786778486000003</v>
      </c>
      <c r="G88" s="30"/>
      <c r="H88" s="13"/>
    </row>
    <row r="89" spans="1:8" x14ac:dyDescent="0.2">
      <c r="A89" s="1">
        <v>45658</v>
      </c>
      <c r="B89" s="10">
        <v>60.050991101999998</v>
      </c>
      <c r="C89" s="30">
        <f>+MIN($B$29,$B$41,$B$53,$B$65,$B$77)</f>
        <v>56.752332934000002</v>
      </c>
      <c r="D89" s="30">
        <f>+MAX($B$29,$B$41,$B$53,$B$65,$B$77)</f>
        <v>72.214488251000006</v>
      </c>
      <c r="E89" s="13">
        <f t="shared" si="0"/>
        <v>15.462155317000004</v>
      </c>
      <c r="G89" s="30"/>
      <c r="H89" s="13"/>
    </row>
    <row r="90" spans="1:8" x14ac:dyDescent="0.2">
      <c r="A90" s="1">
        <v>45689</v>
      </c>
      <c r="B90" s="10">
        <v>60.847435165</v>
      </c>
      <c r="C90" s="30">
        <f>+MIN($B$30,$B$42,$B$54,$B$66,$B$78)</f>
        <v>56.723574712000001</v>
      </c>
      <c r="D90" s="30">
        <f>+MAX($B$30,$B$42,$B$54,$B$66,$B$78)</f>
        <v>67.974809678</v>
      </c>
      <c r="E90" s="13">
        <f t="shared" si="0"/>
        <v>11.251234965999998</v>
      </c>
      <c r="G90" s="30"/>
      <c r="H90" s="13"/>
    </row>
    <row r="91" spans="1:8" x14ac:dyDescent="0.2">
      <c r="A91" s="1">
        <v>45717</v>
      </c>
      <c r="B91" s="10">
        <v>59.982749368</v>
      </c>
      <c r="C91" s="30">
        <f>+MIN($B$31,$B$43,$B$55,$B$67,$B$79)</f>
        <v>58.498011863999999</v>
      </c>
      <c r="D91" s="30">
        <f>+MAX($B$31,$B$43,$B$55,$B$67,$B$79)</f>
        <v>84.374211262000003</v>
      </c>
      <c r="E91" s="13">
        <f t="shared" si="0"/>
        <v>25.876199398000004</v>
      </c>
      <c r="G91" s="30"/>
      <c r="H91" s="13"/>
    </row>
    <row r="92" spans="1:8" x14ac:dyDescent="0.2">
      <c r="A92" s="1">
        <v>45748</v>
      </c>
      <c r="B92" s="10">
        <v>61.179055392000002</v>
      </c>
      <c r="C92" s="30">
        <f>+MIN($B$32,$B$44,$B$56,$B$68,$B$80)</f>
        <v>59.067094775999998</v>
      </c>
      <c r="D92" s="30">
        <f>+MAX($B$32,$B$44,$B$56,$B$68,$B$80)</f>
        <v>83.586644465000006</v>
      </c>
      <c r="E92" s="13">
        <f t="shared" si="0"/>
        <v>24.519549689000009</v>
      </c>
      <c r="G92" s="30"/>
      <c r="H92" s="13"/>
    </row>
    <row r="93" spans="1:8" x14ac:dyDescent="0.2">
      <c r="A93" s="1">
        <v>45778</v>
      </c>
      <c r="B93" s="10">
        <v>60.022669334</v>
      </c>
      <c r="C93" s="30">
        <f>+MIN($B$33,$B$45,$B$57,$B$69,$B$81)</f>
        <v>57.803155789000002</v>
      </c>
      <c r="D93" s="30">
        <f>+MAX($B$33,$B$45,$B$57,$B$69,$B$81)</f>
        <v>79.059078912999993</v>
      </c>
      <c r="E93" s="13">
        <f t="shared" ref="E93:E112" si="1">D93-C93</f>
        <v>21.255923123999992</v>
      </c>
      <c r="G93" s="30"/>
      <c r="H93" s="13"/>
    </row>
    <row r="94" spans="1:8" x14ac:dyDescent="0.2">
      <c r="A94" s="1">
        <v>45809</v>
      </c>
      <c r="B94" s="10">
        <v>59.730650095999998</v>
      </c>
      <c r="C94" s="30">
        <f>+MIN($B$34,$B$46,$B$58,$B$70,$B$82)</f>
        <v>58.090530438000002</v>
      </c>
      <c r="D94" s="30">
        <f>+MAX($B$34,$B$46,$B$58,$B$70,$B$82)</f>
        <v>75.620576694999997</v>
      </c>
      <c r="E94" s="13">
        <f t="shared" si="1"/>
        <v>17.530046256999995</v>
      </c>
      <c r="G94" s="30"/>
      <c r="H94" s="13"/>
    </row>
    <row r="95" spans="1:8" x14ac:dyDescent="0.2">
      <c r="A95" s="1">
        <v>45839</v>
      </c>
      <c r="B95" s="10">
        <v>60.286215898999998</v>
      </c>
      <c r="C95" s="30">
        <f>+MIN($B$35,$B$47,$B$59,$B$71,$B$83)</f>
        <v>58.297885389999998</v>
      </c>
      <c r="D95" s="30">
        <f>+MAX($B$35,$B$47,$B$59,$B$71,$B$83)</f>
        <v>76.445838800000004</v>
      </c>
      <c r="E95" s="13">
        <f t="shared" si="1"/>
        <v>18.147953410000007</v>
      </c>
      <c r="G95" s="30"/>
      <c r="H95" s="13"/>
    </row>
    <row r="96" spans="1:8" x14ac:dyDescent="0.2">
      <c r="A96" s="1">
        <v>45870</v>
      </c>
      <c r="B96" s="10">
        <v>61.861498732000001</v>
      </c>
      <c r="C96" s="30">
        <f>+MIN($B$36,$B$48,$B$60,$B$72,$B$84)</f>
        <v>58.855422871999998</v>
      </c>
      <c r="D96" s="30">
        <f>+MAX($B$36,$B$48,$B$60,$B$72,$B$84)</f>
        <v>74.832398595000001</v>
      </c>
      <c r="E96" s="13">
        <f t="shared" si="1"/>
        <v>15.976975723000002</v>
      </c>
      <c r="G96" s="30"/>
      <c r="H96" s="13"/>
    </row>
    <row r="97" spans="1:8" x14ac:dyDescent="0.2">
      <c r="A97" s="1">
        <v>45901</v>
      </c>
      <c r="B97" s="10">
        <v>62.737802291000001</v>
      </c>
      <c r="C97" s="30">
        <f>+MIN($B$37,$B$49,$B$61,$B$73,$B$85)</f>
        <v>59.346782263999998</v>
      </c>
      <c r="D97" s="30">
        <f>+MAX($B$37,$B$49,$B$61,$B$73,$B$85)</f>
        <v>73.974509624999996</v>
      </c>
      <c r="E97" s="13">
        <f t="shared" si="1"/>
        <v>14.627727360999998</v>
      </c>
      <c r="G97" s="30"/>
      <c r="H97" s="13"/>
    </row>
    <row r="98" spans="1:8" x14ac:dyDescent="0.2">
      <c r="A98" s="1">
        <v>45931</v>
      </c>
      <c r="B98" s="10">
        <v>63.399673200999999</v>
      </c>
      <c r="C98" s="30">
        <f>+MIN($B$38,$B$50,$B$62,$B$74,$B$86)</f>
        <v>58.930939412000001</v>
      </c>
      <c r="D98" s="30">
        <f>+MAX($B$38,$B$50,$B$62,$B$74,$B$86)</f>
        <v>72.567148627999998</v>
      </c>
      <c r="E98" s="13">
        <f t="shared" si="1"/>
        <v>13.636209215999997</v>
      </c>
      <c r="G98" s="30"/>
      <c r="H98" s="13"/>
    </row>
    <row r="99" spans="1:8" x14ac:dyDescent="0.2">
      <c r="A99" s="1">
        <v>45962</v>
      </c>
      <c r="B99" s="10">
        <v>63.596662639999998</v>
      </c>
      <c r="C99" s="30">
        <f>+MIN($B$39,$B$51,$B$63,$B$75,$B$87)</f>
        <v>57.418378142000002</v>
      </c>
      <c r="D99" s="30">
        <f>+MAX($B$39,$B$51,$B$63,$B$75,$B$87)</f>
        <v>71.602257059999999</v>
      </c>
      <c r="E99" s="13">
        <f t="shared" si="1"/>
        <v>14.183878917999998</v>
      </c>
      <c r="G99" s="30"/>
      <c r="H99" s="13"/>
    </row>
    <row r="100" spans="1:8" x14ac:dyDescent="0.2">
      <c r="A100" s="1">
        <v>45992</v>
      </c>
      <c r="B100" s="10">
        <v>65.260086255999994</v>
      </c>
      <c r="C100" s="30">
        <f>+MIN($B$40,$B$52,$B$64,$B$76,$B$88)</f>
        <v>59.41976382</v>
      </c>
      <c r="D100" s="30">
        <f>+MAX($B$40,$B$52,$B$64,$B$76,$B$88)</f>
        <v>72.206542306000003</v>
      </c>
      <c r="E100" s="13">
        <f t="shared" si="1"/>
        <v>12.786778486000003</v>
      </c>
      <c r="G100" s="30"/>
      <c r="H100" s="13"/>
    </row>
    <row r="101" spans="1:8" x14ac:dyDescent="0.2">
      <c r="A101" s="1">
        <v>46023</v>
      </c>
      <c r="B101" s="10">
        <v>64.450047455999993</v>
      </c>
      <c r="C101" s="30">
        <f>+MIN($B$29,$B$41,$B$53,$B$65,$B$77)</f>
        <v>56.752332934000002</v>
      </c>
      <c r="D101" s="13">
        <f>+MAX($B$29,$B$41,$B$53,$B$65,$B$77)</f>
        <v>72.214488251000006</v>
      </c>
      <c r="E101" s="13">
        <f t="shared" si="1"/>
        <v>15.462155317000004</v>
      </c>
      <c r="G101" s="30"/>
      <c r="H101" s="13"/>
    </row>
    <row r="102" spans="1:8" x14ac:dyDescent="0.2">
      <c r="A102" s="1">
        <v>46054</v>
      </c>
      <c r="B102" s="10">
        <v>65.591448727</v>
      </c>
      <c r="C102" s="30">
        <f>+MIN($B$30,$B$42,$B$54,$B$66,$B$78)</f>
        <v>56.723574712000001</v>
      </c>
      <c r="D102" s="13">
        <f>+MAX($B$30,$B$42,$B$54,$B$66,$B$78)</f>
        <v>67.974809678</v>
      </c>
      <c r="E102" s="13">
        <f t="shared" si="1"/>
        <v>11.251234965999998</v>
      </c>
      <c r="G102" s="30"/>
      <c r="H102" s="13"/>
    </row>
    <row r="103" spans="1:8" x14ac:dyDescent="0.2">
      <c r="A103" s="1">
        <v>46082</v>
      </c>
      <c r="B103" s="10">
        <v>66.178242849</v>
      </c>
      <c r="C103" s="30">
        <f>+MIN($B$31,$B$43,$B$55,$B$67,$B$79)</f>
        <v>58.498011863999999</v>
      </c>
      <c r="D103" s="13">
        <f>+MAX($B$31,$B$43,$B$55,$B$67,$B$79)</f>
        <v>84.374211262000003</v>
      </c>
      <c r="E103" s="13">
        <f t="shared" si="1"/>
        <v>25.876199398000004</v>
      </c>
      <c r="G103" s="30"/>
      <c r="H103" s="13"/>
    </row>
    <row r="104" spans="1:8" x14ac:dyDescent="0.2">
      <c r="A104" s="1">
        <v>46113</v>
      </c>
      <c r="B104" s="10">
        <v>67.047607783999993</v>
      </c>
      <c r="C104" s="30">
        <f>+MIN($B$32,$B$44,$B$56,$B$68,$B$80)</f>
        <v>59.067094775999998</v>
      </c>
      <c r="D104" s="13">
        <f>+MAX($B$32,$B$44,$B$56,$B$68,$B$80)</f>
        <v>83.586644465000006</v>
      </c>
      <c r="E104" s="13">
        <f t="shared" si="1"/>
        <v>24.519549689000009</v>
      </c>
      <c r="G104" s="30"/>
      <c r="H104" s="13"/>
    </row>
    <row r="105" spans="1:8" x14ac:dyDescent="0.2">
      <c r="A105" s="1">
        <v>46143</v>
      </c>
      <c r="B105" s="10">
        <v>66.606476309000001</v>
      </c>
      <c r="C105" s="30">
        <f>+MIN($B$33,$B$45,$B$57,$B$69,$B$81)</f>
        <v>57.803155789000002</v>
      </c>
      <c r="D105" s="13">
        <f>+MAX($B$33,$B$45,$B$57,$B$69,$B$81)</f>
        <v>79.059078912999993</v>
      </c>
      <c r="E105" s="13">
        <f t="shared" si="1"/>
        <v>21.255923123999992</v>
      </c>
      <c r="G105" s="30"/>
      <c r="H105" s="13"/>
    </row>
    <row r="106" spans="1:8" x14ac:dyDescent="0.2">
      <c r="A106" s="1">
        <v>46174</v>
      </c>
      <c r="B106" s="10">
        <v>66.425054567000004</v>
      </c>
      <c r="C106" s="30">
        <f>+MIN($B$34,$B$46,$B$58,$B$70,$B$82)</f>
        <v>58.090530438000002</v>
      </c>
      <c r="D106" s="13">
        <f>+MAX($B$34,$B$46,$B$58,$B$70,$B$82)</f>
        <v>75.620576694999997</v>
      </c>
      <c r="E106" s="13">
        <f t="shared" si="1"/>
        <v>17.530046256999995</v>
      </c>
      <c r="G106" s="30"/>
      <c r="H106" s="13"/>
    </row>
    <row r="107" spans="1:8" x14ac:dyDescent="0.2">
      <c r="A107" s="1">
        <v>46204</v>
      </c>
      <c r="B107" s="10">
        <v>66.643189242000005</v>
      </c>
      <c r="C107" s="30">
        <f>+MIN($B$35,$B$47,$B$59,$B$71,$B$83)</f>
        <v>58.297885389999998</v>
      </c>
      <c r="D107" s="13">
        <f>+MAX($B$35,$B$47,$B$59,$B$71,$B$83)</f>
        <v>76.445838800000004</v>
      </c>
      <c r="E107" s="13">
        <f t="shared" si="1"/>
        <v>18.147953410000007</v>
      </c>
      <c r="G107" s="30"/>
      <c r="H107" s="13"/>
    </row>
    <row r="108" spans="1:8" x14ac:dyDescent="0.2">
      <c r="A108" s="1">
        <v>46235</v>
      </c>
      <c r="B108" s="10">
        <v>67.990512518000003</v>
      </c>
      <c r="C108" s="30">
        <f>+MIN($B$36,$B$48,$B$60,$B$72,$B$84)</f>
        <v>58.855422871999998</v>
      </c>
      <c r="D108" s="13">
        <f>+MAX($B$36,$B$48,$B$60,$B$72,$B$84)</f>
        <v>74.832398595000001</v>
      </c>
      <c r="E108" s="13">
        <f t="shared" si="1"/>
        <v>15.976975723000002</v>
      </c>
      <c r="G108" s="30"/>
      <c r="H108" s="13"/>
    </row>
    <row r="109" spans="1:8" x14ac:dyDescent="0.2">
      <c r="A109" s="1">
        <v>46266</v>
      </c>
      <c r="B109" s="10">
        <v>68.081649819999996</v>
      </c>
      <c r="C109" s="30">
        <f>+MIN($B$37,$B$49,$B$61,$B$73,$B$85)</f>
        <v>59.346782263999998</v>
      </c>
      <c r="D109" s="13">
        <f>+MAX($B$37,$B$49,$B$61,$B$73,$B$85)</f>
        <v>73.974509624999996</v>
      </c>
      <c r="E109" s="13">
        <f t="shared" si="1"/>
        <v>14.627727360999998</v>
      </c>
      <c r="G109" s="30"/>
      <c r="H109" s="13"/>
    </row>
    <row r="110" spans="1:8" x14ac:dyDescent="0.2">
      <c r="A110" s="1">
        <v>46296</v>
      </c>
      <c r="B110" s="10">
        <v>68.782124042999996</v>
      </c>
      <c r="C110" s="30">
        <f>+MIN($B$38,$B$50,$B$62,$B$74,$B$86)</f>
        <v>58.930939412000001</v>
      </c>
      <c r="D110" s="13">
        <f>+MAX($B$38,$B$50,$B$62,$B$74,$B$86)</f>
        <v>72.567148627999998</v>
      </c>
      <c r="E110" s="13">
        <f t="shared" si="1"/>
        <v>13.636209215999997</v>
      </c>
      <c r="G110" s="30"/>
      <c r="H110" s="13"/>
    </row>
    <row r="111" spans="1:8" x14ac:dyDescent="0.2">
      <c r="A111" s="1">
        <v>46327</v>
      </c>
      <c r="B111" s="10">
        <v>69.048658017999998</v>
      </c>
      <c r="C111" s="30">
        <f>+MIN($B$39,$B$51,$B$63,$B$75,$B$87)</f>
        <v>57.418378142000002</v>
      </c>
      <c r="D111" s="13">
        <f>+MAX($B$39,$B$51,$B$63,$B$75,$B$87)</f>
        <v>71.602257059999999</v>
      </c>
      <c r="E111" s="13">
        <f t="shared" si="1"/>
        <v>14.183878917999998</v>
      </c>
      <c r="G111" s="30"/>
      <c r="H111" s="13"/>
    </row>
    <row r="112" spans="1:8" x14ac:dyDescent="0.2">
      <c r="A112" s="42">
        <v>46357</v>
      </c>
      <c r="B112" s="48">
        <v>70.712081634</v>
      </c>
      <c r="C112" s="47">
        <f>+MIN($B$40,$B$52,$B$64,$B$76,$B$88)</f>
        <v>59.41976382</v>
      </c>
      <c r="D112" s="46">
        <f>+MAX($B$40,$B$52,$B$64,$B$76,$B$88)</f>
        <v>72.206542306000003</v>
      </c>
      <c r="E112" s="46">
        <f t="shared" si="1"/>
        <v>12.786778486000003</v>
      </c>
      <c r="G112" s="30"/>
      <c r="H112" s="13"/>
    </row>
    <row r="113" spans="1:2" x14ac:dyDescent="0.2">
      <c r="A113" s="267" t="s">
        <v>997</v>
      </c>
    </row>
    <row r="114" spans="1:2" x14ac:dyDescent="0.2">
      <c r="A114" s="23" t="s">
        <v>1000</v>
      </c>
    </row>
    <row r="115" spans="1:2" x14ac:dyDescent="0.2">
      <c r="A115" s="276" t="s">
        <v>1001</v>
      </c>
    </row>
    <row r="116" spans="1:2" x14ac:dyDescent="0.2">
      <c r="A116" s="3"/>
      <c r="B116" s="52" t="s">
        <v>330</v>
      </c>
    </row>
    <row r="117" spans="1:2" x14ac:dyDescent="0.2">
      <c r="A117" s="291">
        <v>70</v>
      </c>
      <c r="B117">
        <v>0</v>
      </c>
    </row>
    <row r="118" spans="1:2" x14ac:dyDescent="0.2">
      <c r="A118" s="13">
        <v>70</v>
      </c>
      <c r="B118">
        <v>1</v>
      </c>
    </row>
    <row r="122" spans="1:2" x14ac:dyDescent="0.2">
      <c r="B122" t="s">
        <v>598</v>
      </c>
    </row>
  </sheetData>
  <mergeCells count="2">
    <mergeCell ref="C27:E27"/>
    <mergeCell ref="B25:E26"/>
  </mergeCells>
  <phoneticPr fontId="0" type="noConversion"/>
  <hyperlinks>
    <hyperlink ref="A3" location="Contents!A1" display="Return to Contents" xr:uid="{00000000-0004-0000-0A00-000000000000}"/>
  </hyperlinks>
  <pageMargins left="0.75" right="0.75" top="1" bottom="1" header="0.5" footer="0.5"/>
  <pageSetup scale="3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pageSetUpPr fitToPage="1"/>
  </sheetPr>
  <dimension ref="A1:T66"/>
  <sheetViews>
    <sheetView workbookViewId="0"/>
  </sheetViews>
  <sheetFormatPr defaultRowHeight="12.75" x14ac:dyDescent="0.2"/>
  <cols>
    <col min="18" max="18" width="16.7109375" customWidth="1"/>
    <col min="19" max="19" width="15.28515625" customWidth="1"/>
  </cols>
  <sheetData>
    <row r="1" spans="1:20" x14ac:dyDescent="0.2">
      <c r="M1" s="87"/>
      <c r="N1" s="87"/>
    </row>
    <row r="2" spans="1:20" ht="15.75" x14ac:dyDescent="0.25">
      <c r="A2" s="31" t="s">
        <v>967</v>
      </c>
      <c r="M2" s="87"/>
      <c r="N2" s="87"/>
    </row>
    <row r="3" spans="1:20" x14ac:dyDescent="0.2">
      <c r="A3" s="16" t="s">
        <v>16</v>
      </c>
      <c r="T3" s="21"/>
    </row>
    <row r="4" spans="1:20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20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R5" s="132" t="s">
        <v>331</v>
      </c>
      <c r="S5" s="133"/>
    </row>
    <row r="6" spans="1:20" ht="25.5" customHeight="1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R6" s="233" t="s">
        <v>167</v>
      </c>
      <c r="S6" s="236" t="s">
        <v>381</v>
      </c>
    </row>
    <row r="7" spans="1:20" ht="15" x14ac:dyDescent="0.25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R7" s="167" t="s">
        <v>168</v>
      </c>
      <c r="S7" s="235" t="s">
        <v>382</v>
      </c>
    </row>
    <row r="8" spans="1:20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R8" s="167" t="s">
        <v>169</v>
      </c>
      <c r="S8" s="161" t="s">
        <v>383</v>
      </c>
    </row>
    <row r="9" spans="1:20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R9" s="167" t="s">
        <v>170</v>
      </c>
      <c r="S9" s="231" t="s">
        <v>384</v>
      </c>
    </row>
    <row r="10" spans="1:20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R10" s="167" t="s">
        <v>176</v>
      </c>
      <c r="S10" s="161" t="s">
        <v>385</v>
      </c>
    </row>
    <row r="11" spans="1:20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R11" s="167" t="s">
        <v>372</v>
      </c>
      <c r="S11" s="231" t="s">
        <v>386</v>
      </c>
    </row>
    <row r="12" spans="1:20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R12" s="167" t="s">
        <v>489</v>
      </c>
      <c r="S12" s="231" t="s">
        <v>490</v>
      </c>
    </row>
    <row r="13" spans="1:20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R13" s="167" t="s">
        <v>387</v>
      </c>
      <c r="S13" s="161" t="s">
        <v>388</v>
      </c>
    </row>
    <row r="14" spans="1:20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R14" s="167" t="s">
        <v>391</v>
      </c>
      <c r="S14" s="231" t="s">
        <v>389</v>
      </c>
    </row>
    <row r="15" spans="1:20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R15" s="167" t="s">
        <v>98</v>
      </c>
      <c r="S15" s="231" t="s">
        <v>390</v>
      </c>
    </row>
    <row r="16" spans="1:20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R16" s="167" t="s">
        <v>97</v>
      </c>
      <c r="S16" s="231" t="s">
        <v>474</v>
      </c>
    </row>
    <row r="17" spans="1:19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R17" s="172" t="s">
        <v>591</v>
      </c>
      <c r="S17" s="234" t="s">
        <v>592</v>
      </c>
    </row>
    <row r="18" spans="1:19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9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9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9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9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S22" s="21"/>
    </row>
    <row r="23" spans="1:19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5" spans="1:19" x14ac:dyDescent="0.2">
      <c r="A25" s="467" t="s">
        <v>487</v>
      </c>
      <c r="B25" s="467"/>
      <c r="C25" s="467"/>
      <c r="D25" s="467"/>
      <c r="E25" s="467"/>
      <c r="F25" s="467"/>
      <c r="G25" s="467"/>
      <c r="H25" s="467"/>
      <c r="K25" s="467" t="s">
        <v>488</v>
      </c>
      <c r="L25" s="467"/>
      <c r="M25" s="467"/>
      <c r="N25" s="467"/>
      <c r="O25" s="467"/>
      <c r="P25" s="467"/>
      <c r="Q25" s="467"/>
      <c r="R25" s="467"/>
      <c r="S25" s="467"/>
    </row>
    <row r="26" spans="1:19" x14ac:dyDescent="0.2">
      <c r="A26" s="29"/>
      <c r="B26" s="29"/>
      <c r="C26" s="29"/>
      <c r="D26" s="29"/>
      <c r="E26" s="29"/>
      <c r="G26" s="2"/>
    </row>
    <row r="27" spans="1:19" x14ac:dyDescent="0.2">
      <c r="A27" s="8"/>
      <c r="B27" s="4" t="s">
        <v>167</v>
      </c>
      <c r="C27" s="4" t="s">
        <v>168</v>
      </c>
      <c r="D27" s="4" t="s">
        <v>169</v>
      </c>
      <c r="E27" s="4" t="s">
        <v>170</v>
      </c>
      <c r="F27" s="4" t="s">
        <v>176</v>
      </c>
      <c r="G27" s="8" t="s">
        <v>372</v>
      </c>
      <c r="H27" s="4" t="s">
        <v>489</v>
      </c>
      <c r="I27" s="4" t="s">
        <v>5</v>
      </c>
      <c r="K27" s="4" t="s">
        <v>391</v>
      </c>
      <c r="L27" s="8" t="s">
        <v>98</v>
      </c>
      <c r="M27" s="8" t="s">
        <v>97</v>
      </c>
      <c r="N27" s="8" t="s">
        <v>591</v>
      </c>
      <c r="O27" s="8" t="s">
        <v>380</v>
      </c>
    </row>
    <row r="28" spans="1:19" x14ac:dyDescent="0.2">
      <c r="A28" s="1">
        <v>44927</v>
      </c>
      <c r="B28" s="84">
        <v>1.25</v>
      </c>
      <c r="C28" s="84">
        <v>0.17</v>
      </c>
      <c r="D28" s="84">
        <v>0.35</v>
      </c>
      <c r="E28" s="84">
        <v>0</v>
      </c>
      <c r="F28" s="84">
        <v>9.5000000000000001E-2</v>
      </c>
      <c r="G28" s="84">
        <v>9.5000000000000001E-2</v>
      </c>
      <c r="H28" s="84">
        <v>0.05</v>
      </c>
      <c r="I28" s="84">
        <v>2.0099999999999998</v>
      </c>
      <c r="K28" s="84">
        <v>0.55700000000000005</v>
      </c>
      <c r="L28" s="84">
        <v>0</v>
      </c>
      <c r="M28" s="84">
        <v>9.6000000000000002E-2</v>
      </c>
      <c r="N28" s="84">
        <v>0.22500000000000001</v>
      </c>
      <c r="O28" s="14">
        <f>+K28-L28-M28-N28</f>
        <v>0.23600000000000007</v>
      </c>
    </row>
    <row r="29" spans="1:19" x14ac:dyDescent="0.2">
      <c r="A29" s="1">
        <v>44958</v>
      </c>
      <c r="B29" s="84">
        <v>1.2</v>
      </c>
      <c r="C29" s="84">
        <v>0.14000000000000001</v>
      </c>
      <c r="D29" s="84">
        <v>0.28999999999999998</v>
      </c>
      <c r="E29" s="84">
        <v>0</v>
      </c>
      <c r="F29" s="84">
        <v>8.4000000000000005E-2</v>
      </c>
      <c r="G29" s="84">
        <v>8.4000000000000005E-2</v>
      </c>
      <c r="H29" s="84">
        <v>0.1</v>
      </c>
      <c r="I29" s="84">
        <v>1.8980000000000001</v>
      </c>
      <c r="K29" s="84">
        <v>0.44600000000000001</v>
      </c>
      <c r="L29" s="84">
        <v>0</v>
      </c>
      <c r="M29" s="84">
        <v>8.1000000000000003E-2</v>
      </c>
      <c r="N29" s="84">
        <v>7.4999999999999997E-2</v>
      </c>
      <c r="O29" s="14">
        <f t="shared" ref="O29:O63" si="0">+K29-L29-M29-N29</f>
        <v>0.28999999999999998</v>
      </c>
    </row>
    <row r="30" spans="1:19" x14ac:dyDescent="0.2">
      <c r="A30" s="1">
        <v>44986</v>
      </c>
      <c r="B30" s="84">
        <v>1.1499999999999999</v>
      </c>
      <c r="C30" s="84">
        <v>0.16</v>
      </c>
      <c r="D30" s="84">
        <v>0.3</v>
      </c>
      <c r="E30" s="84">
        <v>3.7400000000000003E-2</v>
      </c>
      <c r="F30" s="84">
        <v>8.4000000000000005E-2</v>
      </c>
      <c r="G30" s="84">
        <v>8.4000000000000005E-2</v>
      </c>
      <c r="H30" s="84">
        <v>7.0000000000000007E-2</v>
      </c>
      <c r="I30" s="84">
        <v>1.8854000000000002</v>
      </c>
      <c r="K30" s="84">
        <v>0.73</v>
      </c>
      <c r="L30" s="84">
        <v>0</v>
      </c>
      <c r="M30" s="84">
        <v>0.108</v>
      </c>
      <c r="N30" s="84">
        <v>0.375</v>
      </c>
      <c r="O30" s="14">
        <f t="shared" si="0"/>
        <v>0.247</v>
      </c>
    </row>
    <row r="31" spans="1:19" x14ac:dyDescent="0.2">
      <c r="A31" s="1">
        <v>45017</v>
      </c>
      <c r="B31" s="84">
        <v>1.1200000000000001</v>
      </c>
      <c r="C31" s="84">
        <v>0.16</v>
      </c>
      <c r="D31" s="84">
        <v>0.49</v>
      </c>
      <c r="E31" s="84">
        <v>0.42499999999999999</v>
      </c>
      <c r="F31" s="84">
        <v>8.4000000000000005E-2</v>
      </c>
      <c r="G31" s="84">
        <v>8.4000000000000005E-2</v>
      </c>
      <c r="H31" s="84">
        <v>0.03</v>
      </c>
      <c r="I31" s="84">
        <v>2.3929999999999998</v>
      </c>
      <c r="K31" s="84">
        <v>0.88200000000000001</v>
      </c>
      <c r="L31" s="84">
        <v>0</v>
      </c>
      <c r="M31" s="84">
        <v>0.19900000000000001</v>
      </c>
      <c r="N31" s="84">
        <v>0.47499999999999998</v>
      </c>
      <c r="O31" s="14">
        <f t="shared" si="0"/>
        <v>0.20800000000000007</v>
      </c>
    </row>
    <row r="32" spans="1:19" x14ac:dyDescent="0.2">
      <c r="A32" s="1">
        <v>45047</v>
      </c>
      <c r="B32" s="84">
        <v>1.05</v>
      </c>
      <c r="C32" s="84">
        <v>0.15</v>
      </c>
      <c r="D32" s="84">
        <v>0.28999999999999998</v>
      </c>
      <c r="E32" s="84">
        <v>0.41899999999999998</v>
      </c>
      <c r="F32" s="84">
        <v>0.08</v>
      </c>
      <c r="G32" s="84">
        <v>0.08</v>
      </c>
      <c r="H32" s="84">
        <v>0.01</v>
      </c>
      <c r="I32" s="84">
        <v>2.0789999999999997</v>
      </c>
      <c r="K32" s="84">
        <v>1.159</v>
      </c>
      <c r="L32" s="84">
        <v>0.1</v>
      </c>
      <c r="M32" s="84">
        <v>0.19</v>
      </c>
      <c r="N32" s="84">
        <v>0.67500000000000004</v>
      </c>
      <c r="O32" s="14">
        <f t="shared" si="0"/>
        <v>0.19399999999999995</v>
      </c>
    </row>
    <row r="33" spans="1:15" x14ac:dyDescent="0.2">
      <c r="A33" s="1">
        <v>45078</v>
      </c>
      <c r="B33" s="84">
        <v>1.02</v>
      </c>
      <c r="C33" s="84">
        <v>0.15</v>
      </c>
      <c r="D33" s="84">
        <v>0.3</v>
      </c>
      <c r="E33" s="84">
        <v>0.438</v>
      </c>
      <c r="F33" s="84">
        <v>8.8999999999999996E-2</v>
      </c>
      <c r="G33" s="84">
        <v>8.8999999999999996E-2</v>
      </c>
      <c r="H33" s="84">
        <v>0.01</v>
      </c>
      <c r="I33" s="84">
        <v>2.0959999999999996</v>
      </c>
      <c r="K33" s="84">
        <v>1.1379999999999999</v>
      </c>
      <c r="L33" s="84">
        <v>4.1000000000000002E-2</v>
      </c>
      <c r="M33" s="84">
        <v>0.24299999999999999</v>
      </c>
      <c r="N33" s="84">
        <v>0.67500000000000004</v>
      </c>
      <c r="O33" s="14">
        <f t="shared" si="0"/>
        <v>0.17899999999999994</v>
      </c>
    </row>
    <row r="34" spans="1:15" x14ac:dyDescent="0.2">
      <c r="A34" s="1">
        <v>45108</v>
      </c>
      <c r="B34" s="84">
        <v>0.95</v>
      </c>
      <c r="C34" s="84">
        <v>0.17</v>
      </c>
      <c r="D34" s="84">
        <v>0.42</v>
      </c>
      <c r="E34" s="84">
        <v>0.39</v>
      </c>
      <c r="F34" s="84">
        <v>0.105</v>
      </c>
      <c r="G34" s="84">
        <v>0.105</v>
      </c>
      <c r="H34" s="84">
        <v>0</v>
      </c>
      <c r="I34" s="84">
        <v>2.1399999999999997</v>
      </c>
      <c r="K34" s="84">
        <v>0.97899999999999998</v>
      </c>
      <c r="L34" s="84">
        <v>2.5000000000000001E-2</v>
      </c>
      <c r="M34" s="84">
        <v>0.08</v>
      </c>
      <c r="N34" s="84">
        <v>0.67500000000000004</v>
      </c>
      <c r="O34" s="14">
        <f t="shared" si="0"/>
        <v>0.19899999999999995</v>
      </c>
    </row>
    <row r="35" spans="1:15" x14ac:dyDescent="0.2">
      <c r="A35" s="1">
        <v>45139</v>
      </c>
      <c r="B35" s="84">
        <v>0.8</v>
      </c>
      <c r="C35" s="84">
        <v>0.14000000000000001</v>
      </c>
      <c r="D35" s="84">
        <v>0.35</v>
      </c>
      <c r="E35" s="84">
        <v>0.33800000000000002</v>
      </c>
      <c r="F35" s="84">
        <v>0.14000000000000001</v>
      </c>
      <c r="G35" s="84">
        <v>0.14000000000000001</v>
      </c>
      <c r="H35" s="84">
        <v>0.03</v>
      </c>
      <c r="I35" s="84">
        <v>1.9380000000000004</v>
      </c>
      <c r="K35" s="84">
        <v>0.95899999999999996</v>
      </c>
      <c r="L35" s="84">
        <v>0</v>
      </c>
      <c r="M35" s="84">
        <v>0</v>
      </c>
      <c r="N35" s="84">
        <v>0.7</v>
      </c>
      <c r="O35" s="14">
        <f t="shared" si="0"/>
        <v>0.25900000000000001</v>
      </c>
    </row>
    <row r="36" spans="1:15" x14ac:dyDescent="0.2">
      <c r="A36" s="1">
        <v>45170</v>
      </c>
      <c r="B36" s="84">
        <v>0.75</v>
      </c>
      <c r="C36" s="84">
        <v>0.14000000000000001</v>
      </c>
      <c r="D36" s="84">
        <v>0.26</v>
      </c>
      <c r="E36" s="84">
        <v>0.28999999999999998</v>
      </c>
      <c r="F36" s="84">
        <v>8.8999999999999996E-2</v>
      </c>
      <c r="G36" s="84">
        <v>8.8999999999999996E-2</v>
      </c>
      <c r="H36" s="84">
        <v>5.5E-2</v>
      </c>
      <c r="I36" s="84">
        <v>1.6729999999999998</v>
      </c>
      <c r="K36" s="84">
        <v>0.95599999999999996</v>
      </c>
      <c r="L36" s="84">
        <v>0</v>
      </c>
      <c r="M36" s="84">
        <v>0</v>
      </c>
      <c r="N36" s="84">
        <v>0.7</v>
      </c>
      <c r="O36" s="14">
        <f t="shared" si="0"/>
        <v>0.25600000000000001</v>
      </c>
    </row>
    <row r="37" spans="1:15" x14ac:dyDescent="0.2">
      <c r="A37" s="1">
        <v>45200</v>
      </c>
      <c r="B37" s="84">
        <v>0.7</v>
      </c>
      <c r="C37" s="84">
        <v>0.15</v>
      </c>
      <c r="D37" s="84">
        <v>0.24</v>
      </c>
      <c r="E37" s="84">
        <v>0.29099999999999998</v>
      </c>
      <c r="F37" s="84">
        <v>6.5000000000000002E-2</v>
      </c>
      <c r="G37" s="84">
        <v>6.5000000000000002E-2</v>
      </c>
      <c r="H37" s="84">
        <v>5.5E-2</v>
      </c>
      <c r="I37" s="84">
        <v>1.5659999999999996</v>
      </c>
      <c r="K37" s="84">
        <v>0.84099999999999997</v>
      </c>
      <c r="L37" s="84">
        <v>0</v>
      </c>
      <c r="M37" s="84">
        <v>0</v>
      </c>
      <c r="N37" s="84">
        <v>0.67500000000000004</v>
      </c>
      <c r="O37" s="14">
        <f t="shared" si="0"/>
        <v>0.16599999999999993</v>
      </c>
    </row>
    <row r="38" spans="1:15" x14ac:dyDescent="0.2">
      <c r="A38" s="1">
        <v>45231</v>
      </c>
      <c r="B38" s="84">
        <v>0.6</v>
      </c>
      <c r="C38" s="84">
        <v>0.11</v>
      </c>
      <c r="D38" s="84">
        <v>0.3</v>
      </c>
      <c r="E38" s="84">
        <v>0.19500000000000001</v>
      </c>
      <c r="F38" s="84">
        <v>5.5E-2</v>
      </c>
      <c r="G38" s="84">
        <v>5.5E-2</v>
      </c>
      <c r="H38" s="84">
        <v>0.04</v>
      </c>
      <c r="I38" s="84">
        <v>1.355</v>
      </c>
      <c r="K38" s="84">
        <v>1.0589999999999999</v>
      </c>
      <c r="L38" s="84">
        <v>0</v>
      </c>
      <c r="M38" s="84">
        <v>0.113</v>
      </c>
      <c r="N38" s="84">
        <v>0.65</v>
      </c>
      <c r="O38" s="14">
        <f t="shared" si="0"/>
        <v>0.29599999999999993</v>
      </c>
    </row>
    <row r="39" spans="1:15" x14ac:dyDescent="0.2">
      <c r="A39" s="1">
        <v>45261</v>
      </c>
      <c r="B39" s="84">
        <v>0.55000000000000004</v>
      </c>
      <c r="C39" s="84">
        <v>0.13</v>
      </c>
      <c r="D39" s="84">
        <v>0.19</v>
      </c>
      <c r="E39" s="84">
        <v>0.186</v>
      </c>
      <c r="F39" s="84">
        <v>0.06</v>
      </c>
      <c r="G39" s="84">
        <v>0.06</v>
      </c>
      <c r="H39" s="84">
        <v>0.03</v>
      </c>
      <c r="I39" s="84">
        <v>1.2060000000000002</v>
      </c>
      <c r="K39" s="84">
        <v>0.82799999999999996</v>
      </c>
      <c r="L39" s="84">
        <v>0</v>
      </c>
      <c r="M39" s="84">
        <v>6.2E-2</v>
      </c>
      <c r="N39" s="84">
        <v>0.6</v>
      </c>
      <c r="O39" s="14">
        <f t="shared" si="0"/>
        <v>0.16600000000000004</v>
      </c>
    </row>
    <row r="40" spans="1:15" x14ac:dyDescent="0.2">
      <c r="A40" s="1">
        <v>45292</v>
      </c>
      <c r="B40" s="84">
        <v>0.57999999999999996</v>
      </c>
      <c r="C40" s="84">
        <v>0.33</v>
      </c>
      <c r="D40" s="84">
        <v>0.26</v>
      </c>
      <c r="E40" s="84">
        <v>0.217</v>
      </c>
      <c r="F40" s="84">
        <v>6.5000000000000002E-2</v>
      </c>
      <c r="G40" s="84">
        <v>6.5000000000000002E-2</v>
      </c>
      <c r="H40" s="84">
        <v>0.02</v>
      </c>
      <c r="I40" s="84">
        <v>1.5369999999999999</v>
      </c>
      <c r="K40" s="84">
        <v>1.425</v>
      </c>
      <c r="L40" s="84">
        <v>0</v>
      </c>
      <c r="M40" s="84">
        <v>0.65900000000000003</v>
      </c>
      <c r="N40" s="84">
        <v>0.6</v>
      </c>
      <c r="O40" s="14">
        <f t="shared" si="0"/>
        <v>0.16600000000000004</v>
      </c>
    </row>
    <row r="41" spans="1:15" x14ac:dyDescent="0.2">
      <c r="A41" s="1">
        <v>45323</v>
      </c>
      <c r="B41" s="84">
        <v>0.57999999999999996</v>
      </c>
      <c r="C41" s="84">
        <v>0.21</v>
      </c>
      <c r="D41" s="84">
        <v>0.28999999999999998</v>
      </c>
      <c r="E41" s="84">
        <v>0.19400000000000001</v>
      </c>
      <c r="F41" s="84">
        <v>0.06</v>
      </c>
      <c r="G41" s="84">
        <v>0.06</v>
      </c>
      <c r="H41" s="84">
        <v>0</v>
      </c>
      <c r="I41" s="84">
        <v>1.3939999999999999</v>
      </c>
      <c r="K41" s="84">
        <v>0.83599999999999997</v>
      </c>
      <c r="L41" s="84">
        <v>0</v>
      </c>
      <c r="M41" s="84">
        <v>0</v>
      </c>
      <c r="N41" s="84">
        <v>0.65</v>
      </c>
      <c r="O41" s="14">
        <f t="shared" si="0"/>
        <v>0.18599999999999994</v>
      </c>
    </row>
    <row r="42" spans="1:15" x14ac:dyDescent="0.2">
      <c r="A42" s="1">
        <v>45352</v>
      </c>
      <c r="B42" s="84">
        <v>0.52</v>
      </c>
      <c r="C42" s="84">
        <v>0.21</v>
      </c>
      <c r="D42" s="84">
        <v>0.26</v>
      </c>
      <c r="E42" s="84">
        <v>0.158</v>
      </c>
      <c r="F42" s="84">
        <v>0.05</v>
      </c>
      <c r="G42" s="84">
        <v>0.05</v>
      </c>
      <c r="H42" s="84">
        <v>0</v>
      </c>
      <c r="I42" s="84">
        <v>1.248</v>
      </c>
      <c r="K42" s="84">
        <v>0.96599999999999997</v>
      </c>
      <c r="L42" s="84">
        <v>0</v>
      </c>
      <c r="M42" s="84">
        <v>0</v>
      </c>
      <c r="N42" s="84">
        <v>0.7</v>
      </c>
      <c r="O42" s="14">
        <f t="shared" si="0"/>
        <v>0.26600000000000001</v>
      </c>
    </row>
    <row r="43" spans="1:15" x14ac:dyDescent="0.2">
      <c r="A43" s="1">
        <v>45383</v>
      </c>
      <c r="B43" s="84">
        <v>0.54</v>
      </c>
      <c r="C43" s="84">
        <v>0.17</v>
      </c>
      <c r="D43" s="84">
        <v>0.34</v>
      </c>
      <c r="E43" s="84">
        <v>0.15</v>
      </c>
      <c r="F43" s="84">
        <v>7.0000000000000007E-2</v>
      </c>
      <c r="G43" s="84">
        <v>7.0000000000000007E-2</v>
      </c>
      <c r="H43" s="84">
        <v>0</v>
      </c>
      <c r="I43" s="84">
        <v>1.34</v>
      </c>
      <c r="K43" s="84">
        <v>1.0860000000000001</v>
      </c>
      <c r="L43" s="84">
        <v>0</v>
      </c>
      <c r="M43" s="84">
        <v>0</v>
      </c>
      <c r="N43" s="84">
        <v>0.8</v>
      </c>
      <c r="O43" s="14">
        <f t="shared" si="0"/>
        <v>0.28600000000000003</v>
      </c>
    </row>
    <row r="44" spans="1:15" x14ac:dyDescent="0.2">
      <c r="A44" s="1">
        <v>45413</v>
      </c>
      <c r="B44" s="84">
        <v>0.54</v>
      </c>
      <c r="C44" s="84">
        <v>0.17</v>
      </c>
      <c r="D44" s="84">
        <v>0.3</v>
      </c>
      <c r="E44" s="84">
        <v>0.13</v>
      </c>
      <c r="F44" s="84">
        <v>0.06</v>
      </c>
      <c r="G44" s="84">
        <v>0.06</v>
      </c>
      <c r="H44" s="84">
        <v>0</v>
      </c>
      <c r="I44" s="84">
        <v>1.2600000000000002</v>
      </c>
      <c r="K44" s="84">
        <v>1.121</v>
      </c>
      <c r="L44" s="84">
        <v>0</v>
      </c>
      <c r="M44" s="84">
        <v>0</v>
      </c>
      <c r="N44" s="84">
        <v>0.8</v>
      </c>
      <c r="O44" s="14">
        <f t="shared" si="0"/>
        <v>0.32099999999999995</v>
      </c>
    </row>
    <row r="45" spans="1:15" x14ac:dyDescent="0.2">
      <c r="A45" s="1">
        <v>45444</v>
      </c>
      <c r="B45" s="84">
        <v>0.54</v>
      </c>
      <c r="C45" s="84">
        <v>0.15</v>
      </c>
      <c r="D45" s="84">
        <v>0.3</v>
      </c>
      <c r="E45" s="84">
        <v>0.151</v>
      </c>
      <c r="F45" s="84">
        <v>7.0000000000000007E-2</v>
      </c>
      <c r="G45" s="84">
        <v>7.0000000000000007E-2</v>
      </c>
      <c r="H45" s="84">
        <v>0</v>
      </c>
      <c r="I45" s="84">
        <v>1.2810000000000001</v>
      </c>
      <c r="K45" s="84">
        <v>1.232621</v>
      </c>
      <c r="L45" s="84">
        <v>0</v>
      </c>
      <c r="M45" s="84">
        <v>0</v>
      </c>
      <c r="N45" s="84">
        <v>0.875</v>
      </c>
      <c r="O45" s="14">
        <f t="shared" si="0"/>
        <v>0.35762099999999997</v>
      </c>
    </row>
    <row r="46" spans="1:15" x14ac:dyDescent="0.2">
      <c r="A46" s="1">
        <v>45474</v>
      </c>
      <c r="B46" s="84">
        <v>0.5</v>
      </c>
      <c r="C46" s="84">
        <v>0.18</v>
      </c>
      <c r="D46" s="84">
        <v>0.25</v>
      </c>
      <c r="E46" s="84">
        <v>0.12</v>
      </c>
      <c r="F46" s="84">
        <v>7.0000000000000007E-2</v>
      </c>
      <c r="G46" s="84">
        <v>7.0000000000000007E-2</v>
      </c>
      <c r="H46" s="84">
        <v>0</v>
      </c>
      <c r="I46" s="84">
        <v>1.19</v>
      </c>
      <c r="K46" s="84">
        <v>1.3979999999999999</v>
      </c>
      <c r="L46" s="84">
        <v>0</v>
      </c>
      <c r="M46" s="84">
        <v>0</v>
      </c>
      <c r="N46" s="84">
        <v>0.875</v>
      </c>
      <c r="O46" s="14">
        <f t="shared" si="0"/>
        <v>0.52299999999999991</v>
      </c>
    </row>
    <row r="47" spans="1:15" x14ac:dyDescent="0.2">
      <c r="A47" s="1">
        <v>45505</v>
      </c>
      <c r="B47" s="84">
        <v>0.47</v>
      </c>
      <c r="C47" s="84">
        <v>0.43</v>
      </c>
      <c r="D47" s="84">
        <v>0.19</v>
      </c>
      <c r="E47" s="84">
        <v>0.12</v>
      </c>
      <c r="F47" s="84">
        <v>7.0000000000000007E-2</v>
      </c>
      <c r="G47" s="84">
        <v>7.0000000000000007E-2</v>
      </c>
      <c r="H47" s="84">
        <v>0</v>
      </c>
      <c r="I47" s="84">
        <v>1.35</v>
      </c>
      <c r="K47" s="84">
        <v>1.206</v>
      </c>
      <c r="L47" s="84">
        <v>0</v>
      </c>
      <c r="M47" s="84">
        <v>0</v>
      </c>
      <c r="N47" s="84">
        <v>0.9</v>
      </c>
      <c r="O47" s="14">
        <f t="shared" si="0"/>
        <v>0.30599999999999994</v>
      </c>
    </row>
    <row r="48" spans="1:15" x14ac:dyDescent="0.2">
      <c r="A48" s="1">
        <v>45536</v>
      </c>
      <c r="B48" s="84">
        <v>0.4</v>
      </c>
      <c r="C48" s="84">
        <v>0.78</v>
      </c>
      <c r="D48" s="84">
        <v>0.28999999999999998</v>
      </c>
      <c r="E48" s="84">
        <v>0.112</v>
      </c>
      <c r="F48" s="84">
        <v>0.1</v>
      </c>
      <c r="G48" s="84">
        <v>0.1</v>
      </c>
      <c r="H48" s="84">
        <v>0</v>
      </c>
      <c r="I48" s="84">
        <v>1.7820000000000005</v>
      </c>
      <c r="K48" s="84">
        <v>1.5086999999999999</v>
      </c>
      <c r="L48" s="84">
        <v>0</v>
      </c>
      <c r="M48" s="84">
        <v>0.29499999999999998</v>
      </c>
      <c r="N48" s="84">
        <v>0.9</v>
      </c>
      <c r="O48" s="14">
        <f t="shared" si="0"/>
        <v>0.31369999999999998</v>
      </c>
    </row>
    <row r="49" spans="1:15" x14ac:dyDescent="0.2">
      <c r="A49" s="1">
        <v>45566</v>
      </c>
      <c r="B49" s="84">
        <v>0.45</v>
      </c>
      <c r="C49" s="84">
        <v>0.28000000000000003</v>
      </c>
      <c r="D49" s="84">
        <v>0.28000000000000003</v>
      </c>
      <c r="E49" s="84">
        <v>0.1</v>
      </c>
      <c r="F49" s="84">
        <v>0.105</v>
      </c>
      <c r="G49" s="84">
        <v>0.105</v>
      </c>
      <c r="H49" s="84">
        <v>0</v>
      </c>
      <c r="I49" s="84">
        <v>1.32</v>
      </c>
      <c r="K49" s="84">
        <v>1.2549999999999999</v>
      </c>
      <c r="L49" s="84">
        <v>0</v>
      </c>
      <c r="M49" s="84">
        <v>0</v>
      </c>
      <c r="N49" s="84">
        <v>0.9</v>
      </c>
      <c r="O49" s="14">
        <f t="shared" si="0"/>
        <v>0.35499999999999987</v>
      </c>
    </row>
    <row r="50" spans="1:15" x14ac:dyDescent="0.2">
      <c r="A50" s="1">
        <v>45597</v>
      </c>
      <c r="B50" s="84">
        <v>0.38</v>
      </c>
      <c r="C50" s="84">
        <v>0.17</v>
      </c>
      <c r="D50" s="84">
        <v>0.28000000000000003</v>
      </c>
      <c r="E50" s="84">
        <v>0.129</v>
      </c>
      <c r="F50" s="84">
        <v>0.1</v>
      </c>
      <c r="G50" s="84">
        <v>0.1</v>
      </c>
      <c r="H50" s="84">
        <v>0</v>
      </c>
      <c r="I50" s="84">
        <v>1.1590000000000003</v>
      </c>
      <c r="K50" s="84">
        <v>1.462</v>
      </c>
      <c r="L50" s="84">
        <v>0</v>
      </c>
      <c r="M50" s="84">
        <v>0.11700000000000001</v>
      </c>
      <c r="N50" s="84">
        <v>0.9</v>
      </c>
      <c r="O50" s="14">
        <f t="shared" si="0"/>
        <v>0.44499999999999995</v>
      </c>
    </row>
    <row r="51" spans="1:15" x14ac:dyDescent="0.2">
      <c r="A51" s="1">
        <v>45627</v>
      </c>
      <c r="B51" s="84">
        <v>0.4</v>
      </c>
      <c r="C51" s="84">
        <v>0.1</v>
      </c>
      <c r="D51" s="84">
        <v>0.2</v>
      </c>
      <c r="E51" s="84">
        <v>0.113</v>
      </c>
      <c r="F51" s="84">
        <v>9.5000000000000001E-2</v>
      </c>
      <c r="G51" s="84">
        <v>9.5000000000000001E-2</v>
      </c>
      <c r="H51" s="84">
        <v>0</v>
      </c>
      <c r="I51" s="84">
        <v>1.0029999999999999</v>
      </c>
      <c r="K51" s="84">
        <v>1.3759999999999999</v>
      </c>
      <c r="L51" s="84">
        <v>0</v>
      </c>
      <c r="M51" s="84">
        <v>0</v>
      </c>
      <c r="N51" s="84">
        <v>0.9</v>
      </c>
      <c r="O51" s="14">
        <f t="shared" si="0"/>
        <v>0.47599999999999987</v>
      </c>
    </row>
    <row r="52" spans="1:15" x14ac:dyDescent="0.2">
      <c r="A52" s="1">
        <v>45658</v>
      </c>
      <c r="B52" s="84">
        <v>0.4</v>
      </c>
      <c r="C52" s="84">
        <v>0.17</v>
      </c>
      <c r="D52" s="84">
        <v>0.32</v>
      </c>
      <c r="E52" s="84">
        <v>0.10100000000000001</v>
      </c>
      <c r="F52" s="84">
        <v>0.08</v>
      </c>
      <c r="G52" s="84">
        <v>0.08</v>
      </c>
      <c r="H52" s="84">
        <v>0</v>
      </c>
      <c r="I52" s="84">
        <v>1.1510000000000002</v>
      </c>
      <c r="K52" s="84">
        <v>1.4179999999999999</v>
      </c>
      <c r="L52" s="84">
        <v>0</v>
      </c>
      <c r="M52" s="84">
        <v>4.2000000000000003E-2</v>
      </c>
      <c r="N52" s="84">
        <v>0.9</v>
      </c>
      <c r="O52" s="14">
        <f t="shared" si="0"/>
        <v>0.47599999999999987</v>
      </c>
    </row>
    <row r="53" spans="1:15" x14ac:dyDescent="0.2">
      <c r="A53" s="1">
        <v>45689</v>
      </c>
      <c r="B53" s="84">
        <v>0.35</v>
      </c>
      <c r="C53" s="84">
        <v>0.13</v>
      </c>
      <c r="D53" s="84">
        <v>0.27</v>
      </c>
      <c r="E53" s="84">
        <v>0.10299999999999999</v>
      </c>
      <c r="F53" s="84">
        <v>0.08</v>
      </c>
      <c r="G53" s="84">
        <v>0.08</v>
      </c>
      <c r="H53" s="84">
        <v>0</v>
      </c>
      <c r="I53" s="84">
        <v>1.0129999999999999</v>
      </c>
      <c r="K53" s="84">
        <v>1.206</v>
      </c>
      <c r="L53" s="84">
        <v>0</v>
      </c>
      <c r="M53" s="84">
        <v>0</v>
      </c>
      <c r="N53" s="84">
        <v>0.9</v>
      </c>
      <c r="O53" s="14">
        <f t="shared" si="0"/>
        <v>0.30599999999999994</v>
      </c>
    </row>
    <row r="54" spans="1:15" x14ac:dyDescent="0.2">
      <c r="A54" s="1">
        <v>45717</v>
      </c>
      <c r="B54" s="84">
        <v>0.45</v>
      </c>
      <c r="C54" s="84">
        <v>0.16</v>
      </c>
      <c r="D54" s="84">
        <v>0.25</v>
      </c>
      <c r="E54" s="84">
        <v>9.8000000000000004E-2</v>
      </c>
      <c r="F54" s="84">
        <v>0.1</v>
      </c>
      <c r="G54" s="84">
        <v>0.1</v>
      </c>
      <c r="H54" s="84">
        <v>0</v>
      </c>
      <c r="I54" s="84">
        <v>1.1580000000000001</v>
      </c>
      <c r="K54" s="84">
        <v>1.206</v>
      </c>
      <c r="L54" s="84">
        <v>0</v>
      </c>
      <c r="M54" s="84">
        <v>0</v>
      </c>
      <c r="N54" s="84">
        <v>0.9</v>
      </c>
      <c r="O54" s="14">
        <f t="shared" si="0"/>
        <v>0.30599999999999994</v>
      </c>
    </row>
    <row r="55" spans="1:15" x14ac:dyDescent="0.2">
      <c r="A55" s="1">
        <v>45748</v>
      </c>
      <c r="B55" s="84">
        <v>0.4</v>
      </c>
      <c r="C55" s="84">
        <v>0.12</v>
      </c>
      <c r="D55" s="84">
        <v>0.27</v>
      </c>
      <c r="E55" s="84">
        <v>0.10199999999999999</v>
      </c>
      <c r="F55" s="84">
        <v>0.08</v>
      </c>
      <c r="G55" s="84">
        <v>0.08</v>
      </c>
      <c r="H55" s="84">
        <v>0</v>
      </c>
      <c r="I55" s="84">
        <v>1.052</v>
      </c>
      <c r="K55" s="84">
        <v>1.196</v>
      </c>
      <c r="L55" s="84">
        <v>0</v>
      </c>
      <c r="M55" s="84">
        <v>0</v>
      </c>
      <c r="N55" s="84">
        <v>0.9</v>
      </c>
      <c r="O55" s="14">
        <f t="shared" si="0"/>
        <v>0.29599999999999993</v>
      </c>
    </row>
    <row r="56" spans="1:15" x14ac:dyDescent="0.2">
      <c r="A56" s="1">
        <v>45778</v>
      </c>
      <c r="B56" s="84">
        <v>0.35</v>
      </c>
      <c r="C56" s="84">
        <v>0.09</v>
      </c>
      <c r="D56" s="84">
        <v>0.23</v>
      </c>
      <c r="E56" s="84">
        <v>9.8000000000000004E-2</v>
      </c>
      <c r="F56" s="84">
        <v>0.12</v>
      </c>
      <c r="G56" s="84">
        <v>0.12</v>
      </c>
      <c r="H56" s="84">
        <v>0</v>
      </c>
      <c r="I56" s="84">
        <v>1.008</v>
      </c>
      <c r="K56" s="84">
        <v>1.163</v>
      </c>
      <c r="L56" s="84">
        <v>1.7000000000000001E-2</v>
      </c>
      <c r="M56" s="84">
        <v>0</v>
      </c>
      <c r="N56" s="84">
        <v>0.9</v>
      </c>
      <c r="O56" s="14">
        <f t="shared" si="0"/>
        <v>0.24600000000000011</v>
      </c>
    </row>
    <row r="57" spans="1:15" x14ac:dyDescent="0.2">
      <c r="A57" s="1">
        <v>45809</v>
      </c>
      <c r="B57" s="84">
        <v>0.55000000000000004</v>
      </c>
      <c r="C57" s="84">
        <v>0.11</v>
      </c>
      <c r="D57" s="84">
        <v>0.2</v>
      </c>
      <c r="E57" s="84">
        <v>0.13200000000000001</v>
      </c>
      <c r="F57" s="84">
        <v>0.12</v>
      </c>
      <c r="G57" s="84">
        <v>0.12</v>
      </c>
      <c r="H57" s="84">
        <v>0</v>
      </c>
      <c r="I57" s="84">
        <v>1.2320000000000002</v>
      </c>
      <c r="K57" s="84">
        <v>1.0860000000000001</v>
      </c>
      <c r="L57" s="84">
        <v>0</v>
      </c>
      <c r="M57" s="84">
        <v>0</v>
      </c>
      <c r="N57" s="84">
        <v>0.9</v>
      </c>
      <c r="O57" s="14">
        <f t="shared" si="0"/>
        <v>0.18600000000000005</v>
      </c>
    </row>
    <row r="58" spans="1:15" x14ac:dyDescent="0.2">
      <c r="A58" s="1">
        <v>45839</v>
      </c>
      <c r="B58" s="84">
        <v>0.45</v>
      </c>
      <c r="C58" s="84">
        <v>0.09</v>
      </c>
      <c r="D58" s="84">
        <v>0.23</v>
      </c>
      <c r="E58" s="84">
        <v>0.22500000000000001</v>
      </c>
      <c r="F58" s="84">
        <v>0.08</v>
      </c>
      <c r="G58" s="84">
        <v>0.08</v>
      </c>
      <c r="H58" s="84">
        <v>0</v>
      </c>
      <c r="I58" s="84">
        <v>1.155</v>
      </c>
      <c r="K58" s="84">
        <v>1.1439999999999999</v>
      </c>
      <c r="L58" s="84">
        <v>0</v>
      </c>
      <c r="M58" s="84">
        <v>0</v>
      </c>
      <c r="N58" s="84">
        <v>0.8</v>
      </c>
      <c r="O58" s="14">
        <f t="shared" si="0"/>
        <v>0.34399999999999986</v>
      </c>
    </row>
    <row r="59" spans="1:15" x14ac:dyDescent="0.2">
      <c r="A59" s="1">
        <v>45870</v>
      </c>
      <c r="B59" s="84">
        <v>0.5</v>
      </c>
      <c r="C59" s="84">
        <v>0.14000000000000001</v>
      </c>
      <c r="D59" s="84">
        <v>0.15</v>
      </c>
      <c r="E59" s="84">
        <v>0.17399999999999999</v>
      </c>
      <c r="F59" s="84">
        <v>0.08</v>
      </c>
      <c r="G59" s="84">
        <v>0.08</v>
      </c>
      <c r="H59" s="84">
        <v>0</v>
      </c>
      <c r="I59" s="84">
        <v>1.1240000000000001</v>
      </c>
      <c r="K59" s="84">
        <v>0.98899999999999999</v>
      </c>
      <c r="L59" s="84">
        <v>0</v>
      </c>
      <c r="M59" s="84">
        <v>0</v>
      </c>
      <c r="N59" s="84">
        <v>0.8</v>
      </c>
      <c r="O59" s="14">
        <f t="shared" si="0"/>
        <v>0.18899999999999995</v>
      </c>
    </row>
    <row r="60" spans="1:15" x14ac:dyDescent="0.2">
      <c r="A60" s="1">
        <v>45901</v>
      </c>
      <c r="B60" s="84">
        <v>0.4</v>
      </c>
      <c r="C60" s="84">
        <v>0.08</v>
      </c>
      <c r="D60" s="84">
        <v>0.17</v>
      </c>
      <c r="E60" s="84">
        <v>0.151</v>
      </c>
      <c r="F60" s="84">
        <v>0.1</v>
      </c>
      <c r="G60" s="84">
        <v>0.1</v>
      </c>
      <c r="H60" s="84">
        <v>0</v>
      </c>
      <c r="I60" s="84">
        <v>1.0010000000000001</v>
      </c>
      <c r="K60" s="84">
        <v>0.88600000000000001</v>
      </c>
      <c r="L60" s="84">
        <v>0</v>
      </c>
      <c r="M60" s="84">
        <v>0</v>
      </c>
      <c r="N60" s="84">
        <v>0.7</v>
      </c>
      <c r="O60" s="14">
        <f t="shared" si="0"/>
        <v>0.18600000000000005</v>
      </c>
    </row>
    <row r="61" spans="1:15" x14ac:dyDescent="0.2">
      <c r="A61" s="1">
        <v>45931</v>
      </c>
      <c r="B61" s="84">
        <v>0.42</v>
      </c>
      <c r="C61" s="84">
        <v>0.12</v>
      </c>
      <c r="D61" s="84">
        <v>0.21</v>
      </c>
      <c r="E61" s="84">
        <v>0.12872903225999999</v>
      </c>
      <c r="F61" s="84">
        <v>0.13</v>
      </c>
      <c r="G61" s="84">
        <v>0.13</v>
      </c>
      <c r="H61" s="84">
        <v>0</v>
      </c>
      <c r="I61" s="84">
        <v>1.1387290322600001</v>
      </c>
      <c r="K61" s="84">
        <v>0.88800000000000001</v>
      </c>
      <c r="L61" s="84">
        <v>0</v>
      </c>
      <c r="M61" s="84">
        <v>0</v>
      </c>
      <c r="N61" s="84">
        <v>0.7</v>
      </c>
      <c r="O61" s="14">
        <f t="shared" si="0"/>
        <v>0.18800000000000006</v>
      </c>
    </row>
    <row r="62" spans="1:15" x14ac:dyDescent="0.2">
      <c r="A62" s="1">
        <v>45962</v>
      </c>
      <c r="B62" s="84" t="e">
        <v>#N/A</v>
      </c>
      <c r="C62" s="84" t="e">
        <v>#N/A</v>
      </c>
      <c r="D62" s="84" t="e">
        <v>#N/A</v>
      </c>
      <c r="E62" s="84" t="e">
        <v>#N/A</v>
      </c>
      <c r="F62" s="84" t="e">
        <v>#N/A</v>
      </c>
      <c r="G62" s="84" t="e">
        <v>#N/A</v>
      </c>
      <c r="H62" s="84" t="e">
        <v>#N/A</v>
      </c>
      <c r="I62" s="84" t="e">
        <v>#N/A</v>
      </c>
      <c r="K62" s="84" t="e">
        <v>#N/A</v>
      </c>
      <c r="L62" s="84" t="e">
        <v>#N/A</v>
      </c>
      <c r="M62" s="84" t="e">
        <v>#N/A</v>
      </c>
      <c r="N62" s="84" t="e">
        <v>#N/A</v>
      </c>
      <c r="O62" s="14" t="e">
        <f t="shared" si="0"/>
        <v>#N/A</v>
      </c>
    </row>
    <row r="63" spans="1:15" x14ac:dyDescent="0.2">
      <c r="A63" s="42">
        <v>45992</v>
      </c>
      <c r="B63" s="85" t="e">
        <v>#N/A</v>
      </c>
      <c r="C63" s="85" t="e">
        <v>#N/A</v>
      </c>
      <c r="D63" s="85" t="e">
        <v>#N/A</v>
      </c>
      <c r="E63" s="85" t="e">
        <v>#N/A</v>
      </c>
      <c r="F63" s="85" t="e">
        <v>#N/A</v>
      </c>
      <c r="G63" s="85" t="e">
        <v>#N/A</v>
      </c>
      <c r="H63" s="85" t="e">
        <v>#N/A</v>
      </c>
      <c r="I63" s="85" t="e">
        <v>#N/A</v>
      </c>
      <c r="K63" s="85" t="e">
        <v>#N/A</v>
      </c>
      <c r="L63" s="85" t="e">
        <v>#N/A</v>
      </c>
      <c r="M63" s="85" t="e">
        <v>#N/A</v>
      </c>
      <c r="N63" s="85" t="e">
        <v>#N/A</v>
      </c>
      <c r="O63" s="45" t="e">
        <f t="shared" si="0"/>
        <v>#N/A</v>
      </c>
    </row>
    <row r="64" spans="1:15" x14ac:dyDescent="0.2">
      <c r="A64" s="267" t="s">
        <v>997</v>
      </c>
      <c r="H64" s="84"/>
    </row>
    <row r="65" spans="1:2" x14ac:dyDescent="0.2">
      <c r="A65" s="1"/>
    </row>
    <row r="66" spans="1:2" x14ac:dyDescent="0.2">
      <c r="B66" s="2"/>
    </row>
  </sheetData>
  <mergeCells count="2">
    <mergeCell ref="A25:H25"/>
    <mergeCell ref="K25:S25"/>
  </mergeCells>
  <conditionalFormatting sqref="B28:G63 I28:I63 H28:H64">
    <cfRule type="expression" dxfId="18" priority="12">
      <formula>ISNA(B28)</formula>
    </cfRule>
  </conditionalFormatting>
  <conditionalFormatting sqref="K28:N63">
    <cfRule type="expression" dxfId="17" priority="1">
      <formula>ISNA(K28)</formula>
    </cfRule>
  </conditionalFormatting>
  <hyperlinks>
    <hyperlink ref="A3" location="Contents!A1" display="Return to Contents" xr:uid="{00000000-0004-0000-0B00-000000000000}"/>
  </hyperlinks>
  <pageMargins left="0.7" right="0.7" top="0.75" bottom="0.75" header="0.3" footer="0.3"/>
  <pageSetup scale="7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/>
  <dimension ref="A1:AC135"/>
  <sheetViews>
    <sheetView zoomScaleNormal="100" workbookViewId="0"/>
  </sheetViews>
  <sheetFormatPr defaultColWidth="9.28515625" defaultRowHeight="15" x14ac:dyDescent="0.25"/>
  <cols>
    <col min="1" max="1" width="7.28515625" style="97" customWidth="1"/>
    <col min="2" max="2" width="9.28515625" style="97"/>
    <col min="3" max="3" width="14.7109375" style="97" customWidth="1"/>
    <col min="4" max="14" width="9.28515625" style="97"/>
    <col min="15" max="16" width="9.28515625" style="98"/>
    <col min="17" max="17" width="20.28515625" style="97" customWidth="1"/>
    <col min="18" max="18" width="11.5703125" style="97" customWidth="1"/>
    <col min="19" max="27" width="9.28515625" style="97"/>
    <col min="28" max="29" width="9.28515625" style="98"/>
    <col min="30" max="16384" width="9.28515625" style="97"/>
  </cols>
  <sheetData>
    <row r="1" spans="1:18" x14ac:dyDescent="0.25">
      <c r="M1" s="110"/>
    </row>
    <row r="2" spans="1:18" ht="15.75" x14ac:dyDescent="0.25">
      <c r="A2" s="31" t="s">
        <v>967</v>
      </c>
      <c r="M2" s="110"/>
    </row>
    <row r="3" spans="1:18" x14ac:dyDescent="0.25">
      <c r="A3" s="16" t="s">
        <v>16</v>
      </c>
      <c r="M3" s="110"/>
      <c r="R3" s="102"/>
    </row>
    <row r="4" spans="1:18" x14ac:dyDescent="0.25">
      <c r="A4" s="102"/>
      <c r="B4" s="106"/>
      <c r="C4" s="106"/>
      <c r="D4" s="106"/>
      <c r="E4" s="106"/>
      <c r="F4" s="106"/>
      <c r="G4" s="106"/>
      <c r="H4" s="106"/>
      <c r="I4" s="106"/>
      <c r="J4" s="106"/>
      <c r="K4" s="106"/>
      <c r="R4" s="102"/>
    </row>
    <row r="5" spans="1:18" x14ac:dyDescent="0.25">
      <c r="A5" s="102"/>
      <c r="B5" s="106"/>
      <c r="C5" s="106"/>
      <c r="D5" s="106"/>
      <c r="E5" s="106"/>
      <c r="F5" s="106"/>
      <c r="G5" s="106"/>
      <c r="H5" s="106"/>
      <c r="I5" s="106"/>
      <c r="J5" s="106"/>
      <c r="K5" s="106"/>
      <c r="Q5" s="132" t="s">
        <v>331</v>
      </c>
      <c r="R5" s="133"/>
    </row>
    <row r="6" spans="1:18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Q6" s="165" t="s">
        <v>267</v>
      </c>
      <c r="R6" s="325" t="s">
        <v>266</v>
      </c>
    </row>
    <row r="7" spans="1:18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Q7" s="166" t="s">
        <v>268</v>
      </c>
      <c r="R7" s="231" t="s">
        <v>269</v>
      </c>
    </row>
    <row r="8" spans="1:18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Q8" s="326" t="s">
        <v>265</v>
      </c>
      <c r="R8" s="327" t="s">
        <v>264</v>
      </c>
    </row>
    <row r="9" spans="1:18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8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8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8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8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8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8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8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2:29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29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2:29" x14ac:dyDescent="0.25">
      <c r="B19" s="106"/>
      <c r="C19" s="106"/>
      <c r="D19" s="137"/>
      <c r="E19" s="137"/>
      <c r="F19" s="106"/>
      <c r="G19" s="106"/>
      <c r="H19" s="106"/>
      <c r="I19" s="106"/>
      <c r="J19" s="106"/>
      <c r="K19" s="106"/>
    </row>
    <row r="20" spans="2:29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2:29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</row>
    <row r="22" spans="2:29" x14ac:dyDescent="0.25">
      <c r="B22" s="106"/>
      <c r="C22" s="106"/>
      <c r="D22" s="106"/>
      <c r="E22" s="106"/>
      <c r="F22" s="106"/>
      <c r="G22" s="106"/>
      <c r="H22" s="106"/>
      <c r="I22" s="106"/>
      <c r="J22" s="106"/>
      <c r="K22" s="106"/>
    </row>
    <row r="24" spans="2:29" x14ac:dyDescent="0.25">
      <c r="B24"/>
      <c r="C24"/>
      <c r="D24" s="468" t="s">
        <v>47</v>
      </c>
      <c r="E24" s="468"/>
      <c r="F24" s="468"/>
      <c r="G24" s="468"/>
      <c r="H24" s="468"/>
      <c r="I24" s="23"/>
      <c r="J24" s="468" t="s">
        <v>272</v>
      </c>
      <c r="K24" s="468"/>
      <c r="L24" s="468"/>
      <c r="M24" s="468"/>
    </row>
    <row r="25" spans="2:29" x14ac:dyDescent="0.25">
      <c r="B25" s="8"/>
      <c r="C25" s="8"/>
      <c r="D25" s="59">
        <v>2022</v>
      </c>
      <c r="E25" s="59">
        <v>2023</v>
      </c>
      <c r="F25" s="59">
        <v>2024</v>
      </c>
      <c r="G25" s="59">
        <v>2025</v>
      </c>
      <c r="H25" s="59">
        <v>2026</v>
      </c>
      <c r="I25" s="25"/>
      <c r="J25" s="59">
        <v>2023</v>
      </c>
      <c r="K25" s="59">
        <v>2024</v>
      </c>
      <c r="L25" s="59">
        <v>2025</v>
      </c>
      <c r="M25" s="59">
        <v>2026</v>
      </c>
    </row>
    <row r="26" spans="2:29" s="109" customFormat="1" ht="12.75" x14ac:dyDescent="0.2">
      <c r="B26" s="21"/>
      <c r="C26" s="21" t="s">
        <v>267</v>
      </c>
      <c r="D26" s="310">
        <v>2.4033201580952381</v>
      </c>
      <c r="E26" s="310">
        <v>1.9620342025714284</v>
      </c>
      <c r="F26" s="310">
        <v>1.9180942969999999</v>
      </c>
      <c r="G26" s="310">
        <v>1.6371069538809526</v>
      </c>
      <c r="H26" s="310">
        <v>1.3076416337380952</v>
      </c>
      <c r="I26" s="311"/>
      <c r="J26" s="20">
        <f t="shared" ref="J26:M28" si="0">E26-D26</f>
        <v>-0.44128595552380978</v>
      </c>
      <c r="K26" s="20">
        <f t="shared" si="0"/>
        <v>-4.3939905571428461E-2</v>
      </c>
      <c r="L26" s="20">
        <f t="shared" si="0"/>
        <v>-0.28098734311904727</v>
      </c>
      <c r="M26" s="20">
        <f t="shared" si="0"/>
        <v>-0.32946532014285745</v>
      </c>
      <c r="O26" s="144"/>
      <c r="P26" s="144"/>
      <c r="AB26" s="144"/>
      <c r="AC26" s="144"/>
    </row>
    <row r="27" spans="2:29" s="109" customFormat="1" ht="12.75" x14ac:dyDescent="0.2">
      <c r="C27" s="21" t="s">
        <v>270</v>
      </c>
      <c r="D27" s="310">
        <f>+D29-D26</f>
        <v>0.68282850200476197</v>
      </c>
      <c r="E27" s="310">
        <f>+E29-E26</f>
        <v>0.67738086942857145</v>
      </c>
      <c r="F27" s="310">
        <f>+F29-F26</f>
        <v>0.45438948670000001</v>
      </c>
      <c r="G27" s="310">
        <f>+G29-G26</f>
        <v>0.51765490101904765</v>
      </c>
      <c r="H27" s="310">
        <f>+H29-H26</f>
        <v>0.63774903536190486</v>
      </c>
      <c r="I27" s="311"/>
      <c r="J27" s="20">
        <f t="shared" si="0"/>
        <v>-5.4476325761905198E-3</v>
      </c>
      <c r="K27" s="20">
        <f t="shared" si="0"/>
        <v>-0.22299138272857144</v>
      </c>
      <c r="L27" s="20">
        <f t="shared" si="0"/>
        <v>6.3265414319047641E-2</v>
      </c>
      <c r="M27" s="20">
        <f t="shared" si="0"/>
        <v>0.12009413434285721</v>
      </c>
      <c r="O27" s="144"/>
      <c r="P27" s="144"/>
      <c r="AB27" s="144"/>
      <c r="AC27" s="144"/>
    </row>
    <row r="28" spans="2:29" s="109" customFormat="1" ht="12.75" x14ac:dyDescent="0.2">
      <c r="C28" s="113" t="s">
        <v>271</v>
      </c>
      <c r="D28" s="312">
        <f>+D30-D29</f>
        <v>0.88350473529999984</v>
      </c>
      <c r="E28" s="312">
        <f>+E30-E29</f>
        <v>0.88188028689999998</v>
      </c>
      <c r="F28" s="312">
        <f>+F30-F29</f>
        <v>0.93844245759999989</v>
      </c>
      <c r="G28" s="312">
        <f>+G30-G29</f>
        <v>0.94845873779999978</v>
      </c>
      <c r="H28" s="312">
        <f>+H30-H29</f>
        <v>1.0373088792000003</v>
      </c>
      <c r="I28" s="313"/>
      <c r="J28" s="314">
        <f t="shared" si="0"/>
        <v>-1.6244483999998671E-3</v>
      </c>
      <c r="K28" s="314">
        <f t="shared" si="0"/>
        <v>5.6562170699999914E-2</v>
      </c>
      <c r="L28" s="314">
        <f t="shared" si="0"/>
        <v>1.0016280199999894E-2</v>
      </c>
      <c r="M28" s="314">
        <f t="shared" si="0"/>
        <v>8.8850141400000471E-2</v>
      </c>
      <c r="O28" s="144"/>
      <c r="P28" s="144"/>
      <c r="AB28" s="144"/>
      <c r="AC28" s="144"/>
    </row>
    <row r="29" spans="2:29" s="109" customFormat="1" ht="12.75" x14ac:dyDescent="0.2">
      <c r="C29" s="21" t="s">
        <v>268</v>
      </c>
      <c r="D29" s="310">
        <v>3.0861486601000001</v>
      </c>
      <c r="E29" s="310">
        <v>2.6394150719999998</v>
      </c>
      <c r="F29" s="310">
        <v>2.3724837836999999</v>
      </c>
      <c r="G29" s="310">
        <v>2.1547618549000003</v>
      </c>
      <c r="H29" s="310">
        <v>1.9453906691</v>
      </c>
      <c r="I29" s="311"/>
      <c r="J29" s="20">
        <f t="shared" ref="J29:M30" si="1">E29-D29</f>
        <v>-0.4467335881000003</v>
      </c>
      <c r="K29" s="20">
        <f t="shared" si="1"/>
        <v>-0.2669312882999999</v>
      </c>
      <c r="L29" s="20">
        <f t="shared" si="1"/>
        <v>-0.21772192879999963</v>
      </c>
      <c r="M29" s="20">
        <f t="shared" si="1"/>
        <v>-0.20937118580000025</v>
      </c>
      <c r="O29" s="144"/>
      <c r="P29" s="144"/>
      <c r="AB29" s="144"/>
      <c r="AC29" s="144"/>
    </row>
    <row r="30" spans="2:29" s="109" customFormat="1" ht="12.75" x14ac:dyDescent="0.2">
      <c r="B30" s="333"/>
      <c r="C30" s="315" t="s">
        <v>265</v>
      </c>
      <c r="D30" s="400">
        <v>3.9696533954</v>
      </c>
      <c r="E30" s="400">
        <v>3.5212953588999998</v>
      </c>
      <c r="F30" s="400">
        <v>3.3109262412999998</v>
      </c>
      <c r="G30" s="400">
        <v>3.1032205927000001</v>
      </c>
      <c r="H30" s="400">
        <v>2.9826995483000003</v>
      </c>
      <c r="I30" s="316"/>
      <c r="J30" s="44">
        <f t="shared" si="1"/>
        <v>-0.44835803650000017</v>
      </c>
      <c r="K30" s="44">
        <f t="shared" si="1"/>
        <v>-0.21036911759999999</v>
      </c>
      <c r="L30" s="44">
        <f t="shared" si="1"/>
        <v>-0.20770564859999974</v>
      </c>
      <c r="M30" s="44">
        <f t="shared" si="1"/>
        <v>-0.12052104439999978</v>
      </c>
      <c r="O30" s="144"/>
      <c r="P30" s="144"/>
      <c r="AB30" s="144"/>
      <c r="AC30" s="144"/>
    </row>
    <row r="31" spans="2:29" s="109" customFormat="1" ht="12.75" x14ac:dyDescent="0.2">
      <c r="B31" s="21"/>
      <c r="C31" s="51"/>
      <c r="D31" s="310"/>
      <c r="E31" s="310"/>
      <c r="F31" s="310"/>
      <c r="G31" s="310"/>
      <c r="H31" s="310"/>
      <c r="I31" s="21"/>
      <c r="J31" s="20">
        <f>+SUM(J26:J28)</f>
        <v>-0.44835803650000017</v>
      </c>
      <c r="K31" s="20">
        <f>+SUM(K26:K28)</f>
        <v>-0.21036911759999999</v>
      </c>
      <c r="L31" s="20">
        <f>+SUM(L26:L28)</f>
        <v>-0.20770564859999974</v>
      </c>
      <c r="M31" s="20">
        <f>+SUM(M26:M28)</f>
        <v>-0.12052104439999978</v>
      </c>
      <c r="O31" s="144"/>
      <c r="P31" s="144"/>
      <c r="AB31" s="144"/>
      <c r="AC31" s="144"/>
    </row>
    <row r="32" spans="2:29" x14ac:dyDescent="0.25">
      <c r="B32" s="267" t="s">
        <v>1002</v>
      </c>
      <c r="C32"/>
      <c r="D32"/>
      <c r="E32" s="2"/>
      <c r="F32"/>
      <c r="G32"/>
      <c r="H32"/>
      <c r="I32"/>
      <c r="J32" s="2"/>
      <c r="K32" s="19"/>
      <c r="L32" s="19"/>
      <c r="M32" s="19"/>
    </row>
    <row r="35" spans="2:29" s="109" customFormat="1" ht="12.75" x14ac:dyDescent="0.2">
      <c r="D35" s="109" t="s">
        <v>476</v>
      </c>
      <c r="E35" s="109" t="s">
        <v>480</v>
      </c>
      <c r="F35" s="109" t="s">
        <v>434</v>
      </c>
      <c r="G35" s="109" t="s">
        <v>444</v>
      </c>
      <c r="I35" s="179" t="s">
        <v>477</v>
      </c>
      <c r="J35" s="109" t="s">
        <v>479</v>
      </c>
      <c r="K35" s="109" t="s">
        <v>478</v>
      </c>
      <c r="L35" s="109" t="s">
        <v>444</v>
      </c>
      <c r="O35" s="144"/>
      <c r="P35" s="144"/>
      <c r="AB35" s="144"/>
      <c r="AC35" s="144"/>
    </row>
    <row r="36" spans="2:29" s="109" customFormat="1" ht="12.75" x14ac:dyDescent="0.2">
      <c r="B36" s="109">
        <f t="shared" ref="B36:B87" si="2">YEAR(C36)</f>
        <v>2022</v>
      </c>
      <c r="C36" s="320">
        <v>44562</v>
      </c>
      <c r="D36" s="321">
        <v>3.3146</v>
      </c>
      <c r="E36" s="105" t="e">
        <v>#N/A</v>
      </c>
      <c r="F36" s="322"/>
      <c r="G36" s="322">
        <v>3.3146</v>
      </c>
      <c r="H36" s="323"/>
      <c r="I36" s="321">
        <v>2.0597619047619049</v>
      </c>
      <c r="J36" s="105" t="e">
        <v>#N/A</v>
      </c>
      <c r="K36" s="322"/>
      <c r="L36" s="322">
        <v>2.0597619047619049</v>
      </c>
      <c r="M36" s="323"/>
      <c r="O36" s="144"/>
      <c r="P36" s="144"/>
      <c r="AB36" s="144"/>
      <c r="AC36" s="144"/>
    </row>
    <row r="37" spans="2:29" s="109" customFormat="1" ht="12.75" x14ac:dyDescent="0.2">
      <c r="B37" s="109">
        <f t="shared" si="2"/>
        <v>2022</v>
      </c>
      <c r="C37" s="320">
        <v>44593</v>
      </c>
      <c r="D37" s="321">
        <v>3.5172500000000002</v>
      </c>
      <c r="E37" s="105" t="e">
        <v>#N/A</v>
      </c>
      <c r="F37" s="322">
        <f t="shared" ref="F37:F46" si="3">AVERAGEIF($B$36:$B$95,B37,$G$36:$G$95)</f>
        <v>3.9566166666666667</v>
      </c>
      <c r="G37" s="322">
        <v>3.5172500000000002</v>
      </c>
      <c r="H37" s="323"/>
      <c r="I37" s="321">
        <v>2.3126190476190476</v>
      </c>
      <c r="J37" s="105" t="e">
        <v>#N/A</v>
      </c>
      <c r="K37" s="322">
        <f t="shared" ref="K37:K46" si="4">AVERAGEIF($B$36:$B$95,B37,$L$36:$L$95)</f>
        <v>2.3994642857142856</v>
      </c>
      <c r="L37" s="322">
        <v>2.3126190476190476</v>
      </c>
      <c r="M37" s="323"/>
      <c r="O37" s="144"/>
      <c r="P37" s="144"/>
      <c r="AB37" s="144"/>
      <c r="AC37" s="144"/>
    </row>
    <row r="38" spans="2:29" s="109" customFormat="1" ht="12.75" x14ac:dyDescent="0.2">
      <c r="B38" s="109">
        <f t="shared" si="2"/>
        <v>2022</v>
      </c>
      <c r="C38" s="320">
        <v>44621</v>
      </c>
      <c r="D38" s="321">
        <v>4.2217500000000001</v>
      </c>
      <c r="E38" s="105" t="e">
        <v>#N/A</v>
      </c>
      <c r="F38" s="322">
        <f t="shared" si="3"/>
        <v>3.9566166666666667</v>
      </c>
      <c r="G38" s="322">
        <v>4.2217500000000001</v>
      </c>
      <c r="H38" s="323"/>
      <c r="I38" s="321">
        <v>2.7916666666666665</v>
      </c>
      <c r="J38" s="105" t="e">
        <v>#N/A</v>
      </c>
      <c r="K38" s="322">
        <f t="shared" si="4"/>
        <v>2.3994642857142856</v>
      </c>
      <c r="L38" s="322">
        <v>2.7916666666666665</v>
      </c>
      <c r="M38" s="323"/>
      <c r="O38" s="144"/>
      <c r="P38" s="144"/>
      <c r="AB38" s="144"/>
      <c r="AC38" s="144"/>
    </row>
    <row r="39" spans="2:29" s="109" customFormat="1" ht="12.75" x14ac:dyDescent="0.2">
      <c r="B39" s="109">
        <f t="shared" si="2"/>
        <v>2022</v>
      </c>
      <c r="C39" s="320">
        <v>44652</v>
      </c>
      <c r="D39" s="321">
        <v>4.1085000000000003</v>
      </c>
      <c r="E39" s="105" t="e">
        <v>#N/A</v>
      </c>
      <c r="F39" s="322">
        <f t="shared" si="3"/>
        <v>3.9566166666666667</v>
      </c>
      <c r="G39" s="322">
        <v>4.1085000000000003</v>
      </c>
      <c r="H39" s="323"/>
      <c r="I39" s="321">
        <v>2.4899999999999998</v>
      </c>
      <c r="J39" s="105" t="e">
        <v>#N/A</v>
      </c>
      <c r="K39" s="322">
        <f t="shared" si="4"/>
        <v>2.3994642857142856</v>
      </c>
      <c r="L39" s="322">
        <v>2.4899999999999998</v>
      </c>
      <c r="M39" s="323"/>
      <c r="O39" s="144"/>
      <c r="P39" s="144"/>
      <c r="AB39" s="144"/>
      <c r="AC39" s="144"/>
    </row>
    <row r="40" spans="2:29" s="109" customFormat="1" ht="12.75" x14ac:dyDescent="0.2">
      <c r="B40" s="109">
        <f t="shared" si="2"/>
        <v>2022</v>
      </c>
      <c r="C40" s="320">
        <v>44682</v>
      </c>
      <c r="D40" s="321">
        <v>4.4436</v>
      </c>
      <c r="E40" s="105" t="e">
        <v>#N/A</v>
      </c>
      <c r="F40" s="322">
        <f t="shared" si="3"/>
        <v>3.9566166666666667</v>
      </c>
      <c r="G40" s="322">
        <v>4.4436</v>
      </c>
      <c r="H40" s="323"/>
      <c r="I40" s="321">
        <v>2.6985714285714288</v>
      </c>
      <c r="J40" s="105" t="e">
        <v>#N/A</v>
      </c>
      <c r="K40" s="322">
        <f t="shared" si="4"/>
        <v>2.3994642857142856</v>
      </c>
      <c r="L40" s="322">
        <v>2.6985714285714288</v>
      </c>
      <c r="M40" s="323"/>
      <c r="O40" s="144"/>
      <c r="P40" s="144"/>
      <c r="AB40" s="144"/>
      <c r="AC40" s="144"/>
    </row>
    <row r="41" spans="2:29" s="109" customFormat="1" ht="12.75" x14ac:dyDescent="0.2">
      <c r="B41" s="109">
        <f t="shared" si="2"/>
        <v>2022</v>
      </c>
      <c r="C41" s="320">
        <v>44713</v>
      </c>
      <c r="D41" s="321">
        <v>4.9289999999999994</v>
      </c>
      <c r="E41" s="105" t="e">
        <v>#N/A</v>
      </c>
      <c r="F41" s="322">
        <f t="shared" si="3"/>
        <v>3.9566166666666667</v>
      </c>
      <c r="G41" s="322">
        <v>4.9289999999999994</v>
      </c>
      <c r="H41" s="323"/>
      <c r="I41" s="321">
        <v>2.9216666666666664</v>
      </c>
      <c r="J41" s="105" t="e">
        <v>#N/A</v>
      </c>
      <c r="K41" s="322">
        <f t="shared" si="4"/>
        <v>2.3994642857142856</v>
      </c>
      <c r="L41" s="322">
        <v>2.9216666666666664</v>
      </c>
      <c r="M41" s="323"/>
      <c r="O41" s="144"/>
      <c r="P41" s="144"/>
      <c r="AB41" s="144"/>
      <c r="AC41" s="144"/>
    </row>
    <row r="42" spans="2:29" s="109" customFormat="1" ht="12.75" x14ac:dyDescent="0.2">
      <c r="B42" s="109">
        <f t="shared" si="2"/>
        <v>2022</v>
      </c>
      <c r="C42" s="320">
        <v>44743</v>
      </c>
      <c r="D42" s="321">
        <v>4.5592500000000005</v>
      </c>
      <c r="E42" s="105" t="e">
        <v>#N/A</v>
      </c>
      <c r="F42" s="322">
        <f t="shared" si="3"/>
        <v>3.9566166666666667</v>
      </c>
      <c r="G42" s="322">
        <v>4.5592500000000005</v>
      </c>
      <c r="H42" s="323"/>
      <c r="I42" s="321">
        <v>2.665</v>
      </c>
      <c r="J42" s="105" t="e">
        <v>#N/A</v>
      </c>
      <c r="K42" s="322">
        <f t="shared" si="4"/>
        <v>2.3994642857142856</v>
      </c>
      <c r="L42" s="322">
        <v>2.665</v>
      </c>
      <c r="M42" s="323"/>
      <c r="O42" s="144"/>
      <c r="P42" s="144"/>
      <c r="AB42" s="144"/>
      <c r="AC42" s="144"/>
    </row>
    <row r="43" spans="2:29" s="109" customFormat="1" ht="12.75" x14ac:dyDescent="0.2">
      <c r="B43" s="109">
        <f t="shared" si="2"/>
        <v>2022</v>
      </c>
      <c r="C43" s="320">
        <v>44774</v>
      </c>
      <c r="D43" s="321">
        <v>3.9750000000000001</v>
      </c>
      <c r="E43" s="105" t="e">
        <v>#N/A</v>
      </c>
      <c r="F43" s="322">
        <f t="shared" si="3"/>
        <v>3.9566166666666667</v>
      </c>
      <c r="G43" s="322">
        <v>3.9750000000000001</v>
      </c>
      <c r="H43" s="323"/>
      <c r="I43" s="321">
        <v>2.3916666666666666</v>
      </c>
      <c r="J43" s="105" t="e">
        <v>#N/A</v>
      </c>
      <c r="K43" s="322">
        <f t="shared" si="4"/>
        <v>2.3994642857142856</v>
      </c>
      <c r="L43" s="322">
        <v>2.3916666666666666</v>
      </c>
      <c r="M43" s="323"/>
      <c r="O43" s="144"/>
      <c r="P43" s="144"/>
      <c r="AB43" s="144"/>
      <c r="AC43" s="144"/>
    </row>
    <row r="44" spans="2:29" s="109" customFormat="1" ht="12.75" x14ac:dyDescent="0.2">
      <c r="B44" s="109">
        <f t="shared" si="2"/>
        <v>2022</v>
      </c>
      <c r="C44" s="320">
        <v>44805</v>
      </c>
      <c r="D44" s="321">
        <v>3.7002499999999996</v>
      </c>
      <c r="E44" s="105" t="e">
        <v>#N/A</v>
      </c>
      <c r="F44" s="322">
        <f t="shared" si="3"/>
        <v>3.9566166666666667</v>
      </c>
      <c r="G44" s="322">
        <v>3.7002499999999996</v>
      </c>
      <c r="H44" s="323"/>
      <c r="I44" s="321">
        <v>2.1371428571428575</v>
      </c>
      <c r="J44" s="105" t="e">
        <v>#N/A</v>
      </c>
      <c r="K44" s="322">
        <f t="shared" si="4"/>
        <v>2.3994642857142856</v>
      </c>
      <c r="L44" s="322">
        <v>2.1371428571428575</v>
      </c>
      <c r="M44" s="323"/>
      <c r="O44" s="144"/>
      <c r="P44" s="144"/>
      <c r="AB44" s="144"/>
      <c r="AC44" s="144"/>
    </row>
    <row r="45" spans="2:29" s="109" customFormat="1" ht="12.75" x14ac:dyDescent="0.2">
      <c r="B45" s="109">
        <f t="shared" si="2"/>
        <v>2022</v>
      </c>
      <c r="C45" s="320">
        <v>44835</v>
      </c>
      <c r="D45" s="321">
        <v>3.8151999999999999</v>
      </c>
      <c r="E45" s="105" t="e">
        <v>#N/A</v>
      </c>
      <c r="F45" s="322">
        <f t="shared" si="3"/>
        <v>3.9566166666666667</v>
      </c>
      <c r="G45" s="322">
        <v>3.8151999999999999</v>
      </c>
      <c r="H45" s="323"/>
      <c r="I45" s="321">
        <v>2.222142857142857</v>
      </c>
      <c r="J45" s="105" t="e">
        <v>#N/A</v>
      </c>
      <c r="K45" s="322">
        <f t="shared" si="4"/>
        <v>2.3994642857142856</v>
      </c>
      <c r="L45" s="322">
        <v>2.222142857142857</v>
      </c>
      <c r="M45" s="323"/>
      <c r="O45" s="144"/>
      <c r="P45" s="144"/>
      <c r="AB45" s="144"/>
      <c r="AC45" s="144"/>
    </row>
    <row r="46" spans="2:29" s="109" customFormat="1" ht="12.75" x14ac:dyDescent="0.2">
      <c r="B46" s="109">
        <f t="shared" si="2"/>
        <v>2022</v>
      </c>
      <c r="C46" s="320">
        <v>44866</v>
      </c>
      <c r="D46" s="321">
        <v>3.6850000000000001</v>
      </c>
      <c r="E46" s="105" t="e">
        <v>#N/A</v>
      </c>
      <c r="F46" s="322">
        <f t="shared" si="3"/>
        <v>3.9566166666666667</v>
      </c>
      <c r="G46" s="322">
        <v>3.6850000000000001</v>
      </c>
      <c r="H46" s="323"/>
      <c r="I46" s="321">
        <v>2.1766666666666667</v>
      </c>
      <c r="J46" s="105" t="e">
        <v>#N/A</v>
      </c>
      <c r="K46" s="322">
        <f t="shared" si="4"/>
        <v>2.3994642857142856</v>
      </c>
      <c r="L46" s="322">
        <v>2.1766666666666667</v>
      </c>
      <c r="M46" s="323"/>
      <c r="O46" s="144"/>
      <c r="P46" s="144"/>
      <c r="AB46" s="144"/>
      <c r="AC46" s="144"/>
    </row>
    <row r="47" spans="2:29" s="109" customFormat="1" ht="12.75" x14ac:dyDescent="0.2">
      <c r="B47" s="109">
        <f t="shared" si="2"/>
        <v>2022</v>
      </c>
      <c r="C47" s="320">
        <v>44896</v>
      </c>
      <c r="D47" s="321">
        <v>3.21</v>
      </c>
      <c r="E47" s="105" t="e">
        <v>#N/A</v>
      </c>
      <c r="F47" s="322"/>
      <c r="G47" s="322">
        <v>3.21</v>
      </c>
      <c r="H47" s="323"/>
      <c r="I47" s="321">
        <v>1.9266666666666667</v>
      </c>
      <c r="J47" s="105" t="e">
        <v>#N/A</v>
      </c>
      <c r="K47" s="322"/>
      <c r="L47" s="322">
        <v>1.9266666666666667</v>
      </c>
      <c r="M47" s="323"/>
      <c r="O47" s="144"/>
      <c r="P47" s="144"/>
      <c r="AB47" s="144"/>
      <c r="AC47" s="144"/>
    </row>
    <row r="48" spans="2:29" s="109" customFormat="1" ht="12.75" x14ac:dyDescent="0.2">
      <c r="B48" s="109">
        <f t="shared" si="2"/>
        <v>2023</v>
      </c>
      <c r="C48" s="320">
        <v>44927</v>
      </c>
      <c r="D48" s="321">
        <v>3.3391999999999999</v>
      </c>
      <c r="E48" s="105" t="e">
        <v>#N/A</v>
      </c>
      <c r="F48" s="322"/>
      <c r="G48" s="322">
        <v>3.3391999999999999</v>
      </c>
      <c r="H48" s="323"/>
      <c r="I48" s="321">
        <v>1.9642857142857142</v>
      </c>
      <c r="J48" s="105" t="e">
        <v>#N/A</v>
      </c>
      <c r="K48" s="322"/>
      <c r="L48" s="322">
        <v>1.9642857142857142</v>
      </c>
      <c r="M48" s="323"/>
      <c r="O48" s="144"/>
      <c r="P48" s="144"/>
      <c r="AB48" s="144"/>
      <c r="AC48" s="144"/>
    </row>
    <row r="49" spans="2:29" s="109" customFormat="1" ht="12.75" x14ac:dyDescent="0.2">
      <c r="B49" s="109">
        <f t="shared" si="2"/>
        <v>2023</v>
      </c>
      <c r="C49" s="320">
        <v>44958</v>
      </c>
      <c r="D49" s="321">
        <v>3.3887499999999999</v>
      </c>
      <c r="E49" s="105" t="e">
        <v>#N/A</v>
      </c>
      <c r="F49" s="322">
        <f>AVERAGEIF($B$36:$B$95,B49,$G$36:$G$95)</f>
        <v>3.5180249999999997</v>
      </c>
      <c r="G49" s="322">
        <v>3.3887499999999999</v>
      </c>
      <c r="H49" s="323"/>
      <c r="I49" s="321">
        <v>1.9664285714285714</v>
      </c>
      <c r="J49" s="105" t="e">
        <v>#N/A</v>
      </c>
      <c r="K49" s="322">
        <f>AVERAGEIF($B$36:$B$95,B49,$L$36:$L$95)</f>
        <v>1.9635317460317461</v>
      </c>
      <c r="L49" s="322">
        <v>1.9664285714285714</v>
      </c>
      <c r="M49" s="323"/>
      <c r="O49" s="144"/>
      <c r="P49" s="144"/>
      <c r="AB49" s="144"/>
      <c r="AC49" s="144"/>
    </row>
    <row r="50" spans="2:29" s="109" customFormat="1" ht="12.75" x14ac:dyDescent="0.2">
      <c r="B50" s="109">
        <f t="shared" si="2"/>
        <v>2023</v>
      </c>
      <c r="C50" s="320">
        <v>44986</v>
      </c>
      <c r="D50" s="321">
        <v>3.4219999999999997</v>
      </c>
      <c r="E50" s="105" t="e">
        <v>#N/A</v>
      </c>
      <c r="F50" s="322">
        <f t="shared" ref="F50:F58" si="5">AVERAGEIF($B$36:$B$95,B50,$G$36:$G$95)</f>
        <v>3.5180249999999997</v>
      </c>
      <c r="G50" s="322">
        <v>3.4219999999999997</v>
      </c>
      <c r="H50" s="323"/>
      <c r="I50" s="321">
        <v>1.8673809523809526</v>
      </c>
      <c r="J50" s="105" t="e">
        <v>#N/A</v>
      </c>
      <c r="K50" s="322">
        <f t="shared" ref="K50:K58" si="6">AVERAGEIF($B$36:$B$95,B50,$L$36:$L$95)</f>
        <v>1.9635317460317461</v>
      </c>
      <c r="L50" s="322">
        <v>1.8673809523809526</v>
      </c>
      <c r="M50" s="323"/>
      <c r="O50" s="144"/>
      <c r="P50" s="144"/>
      <c r="AB50" s="144"/>
      <c r="AC50" s="144"/>
    </row>
    <row r="51" spans="2:29" s="109" customFormat="1" ht="12.75" x14ac:dyDescent="0.2">
      <c r="B51" s="109">
        <f t="shared" si="2"/>
        <v>2023</v>
      </c>
      <c r="C51" s="320">
        <v>45017</v>
      </c>
      <c r="D51" s="321">
        <v>3.6030000000000002</v>
      </c>
      <c r="E51" s="105" t="e">
        <v>#N/A</v>
      </c>
      <c r="F51" s="322">
        <f t="shared" si="5"/>
        <v>3.5180249999999997</v>
      </c>
      <c r="G51" s="322">
        <v>3.6030000000000002</v>
      </c>
      <c r="H51" s="323"/>
      <c r="I51" s="321">
        <v>2.0152380952380953</v>
      </c>
      <c r="J51" s="105" t="e">
        <v>#N/A</v>
      </c>
      <c r="K51" s="322">
        <f t="shared" si="6"/>
        <v>1.9635317460317461</v>
      </c>
      <c r="L51" s="322">
        <v>2.0152380952380953</v>
      </c>
      <c r="M51" s="323"/>
      <c r="O51" s="144"/>
      <c r="P51" s="144"/>
      <c r="AB51" s="144"/>
      <c r="AC51" s="144"/>
    </row>
    <row r="52" spans="2:29" s="109" customFormat="1" ht="12.75" x14ac:dyDescent="0.2">
      <c r="B52" s="109">
        <f t="shared" si="2"/>
        <v>2023</v>
      </c>
      <c r="C52" s="320">
        <v>45047</v>
      </c>
      <c r="D52" s="321">
        <v>3.5548000000000002</v>
      </c>
      <c r="E52" s="105" t="e">
        <v>#N/A</v>
      </c>
      <c r="F52" s="322">
        <f t="shared" si="5"/>
        <v>3.5180249999999997</v>
      </c>
      <c r="G52" s="322">
        <v>3.5548000000000002</v>
      </c>
      <c r="H52" s="323"/>
      <c r="I52" s="321">
        <v>1.7969047619047618</v>
      </c>
      <c r="J52" s="105" t="e">
        <v>#N/A</v>
      </c>
      <c r="K52" s="322">
        <f t="shared" si="6"/>
        <v>1.9635317460317461</v>
      </c>
      <c r="L52" s="322">
        <v>1.7969047619047618</v>
      </c>
      <c r="M52" s="323"/>
      <c r="O52" s="144"/>
      <c r="P52" s="144"/>
      <c r="AB52" s="144"/>
      <c r="AC52" s="144"/>
    </row>
    <row r="53" spans="2:29" s="109" customFormat="1" ht="12.75" x14ac:dyDescent="0.2">
      <c r="B53" s="109">
        <f t="shared" si="2"/>
        <v>2023</v>
      </c>
      <c r="C53" s="320">
        <v>45078</v>
      </c>
      <c r="D53" s="321">
        <v>3.5710000000000002</v>
      </c>
      <c r="E53" s="105" t="e">
        <v>#N/A</v>
      </c>
      <c r="F53" s="322">
        <f t="shared" si="5"/>
        <v>3.5180249999999997</v>
      </c>
      <c r="G53" s="322">
        <v>3.5710000000000002</v>
      </c>
      <c r="H53" s="323"/>
      <c r="I53" s="321">
        <v>1.7819047619047619</v>
      </c>
      <c r="J53" s="105" t="e">
        <v>#N/A</v>
      </c>
      <c r="K53" s="322">
        <f t="shared" si="6"/>
        <v>1.9635317460317461</v>
      </c>
      <c r="L53" s="322">
        <v>1.7819047619047619</v>
      </c>
      <c r="M53" s="323"/>
      <c r="O53" s="144"/>
      <c r="P53" s="144"/>
      <c r="AB53" s="144"/>
      <c r="AC53" s="144"/>
    </row>
    <row r="54" spans="2:29" s="109" customFormat="1" ht="12.75" x14ac:dyDescent="0.2">
      <c r="B54" s="109">
        <f t="shared" si="2"/>
        <v>2023</v>
      </c>
      <c r="C54" s="320">
        <v>45108</v>
      </c>
      <c r="D54" s="321">
        <v>3.597</v>
      </c>
      <c r="E54" s="105" t="e">
        <v>#N/A</v>
      </c>
      <c r="F54" s="322">
        <f t="shared" si="5"/>
        <v>3.5180249999999997</v>
      </c>
      <c r="G54" s="322">
        <v>3.597</v>
      </c>
      <c r="H54" s="323"/>
      <c r="I54" s="321">
        <v>1.9073809523809524</v>
      </c>
      <c r="J54" s="105" t="e">
        <v>#N/A</v>
      </c>
      <c r="K54" s="322">
        <f t="shared" si="6"/>
        <v>1.9635317460317461</v>
      </c>
      <c r="L54" s="322">
        <v>1.9073809523809524</v>
      </c>
      <c r="M54" s="323"/>
      <c r="O54" s="144"/>
      <c r="P54" s="144"/>
      <c r="AB54" s="144"/>
      <c r="AC54" s="144"/>
    </row>
    <row r="55" spans="2:29" s="109" customFormat="1" ht="12.75" x14ac:dyDescent="0.2">
      <c r="B55" s="109">
        <f t="shared" si="2"/>
        <v>2023</v>
      </c>
      <c r="C55" s="320">
        <v>45139</v>
      </c>
      <c r="D55" s="321">
        <v>3.8397500000000004</v>
      </c>
      <c r="E55" s="105" t="e">
        <v>#N/A</v>
      </c>
      <c r="F55" s="322">
        <f t="shared" si="5"/>
        <v>3.5180249999999997</v>
      </c>
      <c r="G55" s="322">
        <v>3.8397500000000004</v>
      </c>
      <c r="H55" s="323"/>
      <c r="I55" s="321">
        <v>2.0511904761904765</v>
      </c>
      <c r="J55" s="105" t="e">
        <v>#N/A</v>
      </c>
      <c r="K55" s="322">
        <f t="shared" si="6"/>
        <v>1.9635317460317461</v>
      </c>
      <c r="L55" s="322">
        <v>2.0511904761904765</v>
      </c>
      <c r="M55" s="323"/>
      <c r="O55" s="144"/>
      <c r="P55" s="144"/>
      <c r="AB55" s="144"/>
      <c r="AC55" s="144"/>
    </row>
    <row r="56" spans="2:29" s="109" customFormat="1" ht="12.75" x14ac:dyDescent="0.2">
      <c r="B56" s="109">
        <f t="shared" si="2"/>
        <v>2023</v>
      </c>
      <c r="C56" s="320">
        <v>45170</v>
      </c>
      <c r="D56" s="321">
        <v>3.8360000000000003</v>
      </c>
      <c r="E56" s="105" t="e">
        <v>#N/A</v>
      </c>
      <c r="F56" s="322">
        <f t="shared" si="5"/>
        <v>3.5180249999999997</v>
      </c>
      <c r="G56" s="322">
        <v>3.8360000000000003</v>
      </c>
      <c r="H56" s="323"/>
      <c r="I56" s="321">
        <v>2.2314285714285713</v>
      </c>
      <c r="J56" s="105" t="e">
        <v>#N/A</v>
      </c>
      <c r="K56" s="322">
        <f t="shared" si="6"/>
        <v>1.9635317460317461</v>
      </c>
      <c r="L56" s="322">
        <v>2.2314285714285713</v>
      </c>
      <c r="M56" s="323"/>
      <c r="O56" s="144"/>
      <c r="P56" s="144"/>
      <c r="AB56" s="144"/>
      <c r="AC56" s="144"/>
    </row>
    <row r="57" spans="2:29" s="109" customFormat="1" ht="12.75" x14ac:dyDescent="0.2">
      <c r="B57" s="109">
        <f t="shared" si="2"/>
        <v>2023</v>
      </c>
      <c r="C57" s="320">
        <v>45200</v>
      </c>
      <c r="D57" s="321">
        <v>3.6127999999999996</v>
      </c>
      <c r="E57" s="105" t="e">
        <v>#N/A</v>
      </c>
      <c r="F57" s="322">
        <f t="shared" si="5"/>
        <v>3.5180249999999997</v>
      </c>
      <c r="G57" s="322">
        <v>3.6127999999999996</v>
      </c>
      <c r="H57" s="323"/>
      <c r="I57" s="321">
        <v>2.157142857142857</v>
      </c>
      <c r="J57" s="105" t="e">
        <v>#N/A</v>
      </c>
      <c r="K57" s="322">
        <f t="shared" si="6"/>
        <v>1.9635317460317461</v>
      </c>
      <c r="L57" s="322">
        <v>2.157142857142857</v>
      </c>
      <c r="M57" s="323"/>
      <c r="O57" s="144"/>
      <c r="P57" s="144"/>
      <c r="AB57" s="144"/>
      <c r="AC57" s="144"/>
    </row>
    <row r="58" spans="2:29" s="109" customFormat="1" ht="12.75" x14ac:dyDescent="0.2">
      <c r="B58" s="109">
        <f t="shared" si="2"/>
        <v>2023</v>
      </c>
      <c r="C58" s="320">
        <v>45231</v>
      </c>
      <c r="D58" s="321">
        <v>3.3180000000000001</v>
      </c>
      <c r="E58" s="105" t="e">
        <v>#N/A</v>
      </c>
      <c r="F58" s="322">
        <f t="shared" si="5"/>
        <v>3.5180249999999997</v>
      </c>
      <c r="G58" s="322">
        <v>3.3180000000000001</v>
      </c>
      <c r="H58" s="323"/>
      <c r="I58" s="321">
        <v>1.9747619047619047</v>
      </c>
      <c r="J58" s="105" t="e">
        <v>#N/A</v>
      </c>
      <c r="K58" s="322">
        <f t="shared" si="6"/>
        <v>1.9635317460317461</v>
      </c>
      <c r="L58" s="322">
        <v>1.9747619047619047</v>
      </c>
      <c r="M58" s="323"/>
      <c r="O58" s="144"/>
      <c r="P58" s="144"/>
      <c r="AB58" s="144"/>
      <c r="AC58" s="144"/>
    </row>
    <row r="59" spans="2:29" s="109" customFormat="1" ht="12.75" x14ac:dyDescent="0.2">
      <c r="B59" s="109">
        <f t="shared" si="2"/>
        <v>2023</v>
      </c>
      <c r="C59" s="320">
        <v>45261</v>
      </c>
      <c r="D59" s="321">
        <v>3.1339999999999999</v>
      </c>
      <c r="E59" s="105" t="e">
        <v>#N/A</v>
      </c>
      <c r="F59" s="322"/>
      <c r="G59" s="322">
        <v>3.1339999999999999</v>
      </c>
      <c r="H59" s="323"/>
      <c r="I59" s="321">
        <v>1.8483333333333332</v>
      </c>
      <c r="J59" s="105" t="e">
        <v>#N/A</v>
      </c>
      <c r="K59" s="322"/>
      <c r="L59" s="322">
        <v>1.8483333333333332</v>
      </c>
      <c r="M59" s="323"/>
      <c r="O59" s="144"/>
      <c r="P59" s="144"/>
      <c r="AB59" s="144"/>
      <c r="AC59" s="144"/>
    </row>
    <row r="60" spans="2:29" s="109" customFormat="1" ht="12.75" x14ac:dyDescent="0.2">
      <c r="B60" s="109">
        <f t="shared" si="2"/>
        <v>2024</v>
      </c>
      <c r="C60" s="320">
        <v>45292</v>
      </c>
      <c r="D60" s="321">
        <v>3.0754000000000001</v>
      </c>
      <c r="E60" s="105" t="e">
        <v>#N/A</v>
      </c>
      <c r="F60" s="322"/>
      <c r="G60" s="322">
        <v>3.0754000000000001</v>
      </c>
      <c r="H60" s="323"/>
      <c r="I60" s="321">
        <v>1.9076190476190478</v>
      </c>
      <c r="J60" s="105" t="e">
        <v>#N/A</v>
      </c>
      <c r="K60" s="322"/>
      <c r="L60" s="322">
        <v>1.9076190476190478</v>
      </c>
      <c r="M60" s="323"/>
      <c r="O60" s="144"/>
      <c r="P60" s="144"/>
      <c r="AB60" s="144"/>
      <c r="AC60" s="144"/>
    </row>
    <row r="61" spans="2:29" s="109" customFormat="1" ht="12.75" x14ac:dyDescent="0.2">
      <c r="B61" s="109">
        <f t="shared" si="2"/>
        <v>2024</v>
      </c>
      <c r="C61" s="320">
        <v>45323</v>
      </c>
      <c r="D61" s="321">
        <v>3.2114999999999996</v>
      </c>
      <c r="E61" s="105" t="e">
        <v>#N/A</v>
      </c>
      <c r="F61" s="322">
        <f>AVERAGEIF($B$36:$B$95,B61,$G$36:$G$95)</f>
        <v>3.3062916666666666</v>
      </c>
      <c r="G61" s="322">
        <v>3.2114999999999996</v>
      </c>
      <c r="H61" s="323"/>
      <c r="I61" s="321">
        <v>1.9876190476190476</v>
      </c>
      <c r="J61" s="105" t="e">
        <v>#N/A</v>
      </c>
      <c r="K61" s="322">
        <f>AVERAGEIF($B$36:$B$95,B61,$L$36:$L$95)</f>
        <v>1.9173015873015873</v>
      </c>
      <c r="L61" s="322">
        <v>1.9876190476190476</v>
      </c>
      <c r="M61" s="323"/>
      <c r="O61" s="144"/>
      <c r="P61" s="144"/>
      <c r="AB61" s="144"/>
      <c r="AC61" s="144"/>
    </row>
    <row r="62" spans="2:29" s="109" customFormat="1" ht="12.75" x14ac:dyDescent="0.2">
      <c r="B62" s="109">
        <f t="shared" si="2"/>
        <v>2024</v>
      </c>
      <c r="C62" s="320">
        <v>45352</v>
      </c>
      <c r="D62" s="321">
        <v>3.4255</v>
      </c>
      <c r="E62" s="105" t="e">
        <v>#N/A</v>
      </c>
      <c r="F62" s="322">
        <f t="shared" ref="F62:F70" si="7">AVERAGEIF($B$36:$B$95,B62,$G$36:$G$95)</f>
        <v>3.3062916666666666</v>
      </c>
      <c r="G62" s="322">
        <v>3.4255</v>
      </c>
      <c r="H62" s="323"/>
      <c r="I62" s="321">
        <v>2.0335714285714284</v>
      </c>
      <c r="J62" s="105" t="e">
        <v>#N/A</v>
      </c>
      <c r="K62" s="322">
        <f t="shared" ref="K62:K70" si="8">AVERAGEIF($B$36:$B$95,B62,$L$36:$L$95)</f>
        <v>1.9173015873015873</v>
      </c>
      <c r="L62" s="322">
        <v>2.0335714285714284</v>
      </c>
      <c r="M62" s="323"/>
      <c r="O62" s="144"/>
      <c r="P62" s="144"/>
      <c r="AB62" s="144"/>
      <c r="AC62" s="144"/>
    </row>
    <row r="63" spans="2:29" s="109" customFormat="1" ht="12.75" x14ac:dyDescent="0.2">
      <c r="B63" s="109">
        <f t="shared" si="2"/>
        <v>2024</v>
      </c>
      <c r="C63" s="320">
        <v>45383</v>
      </c>
      <c r="D63" s="321">
        <v>3.6113999999999997</v>
      </c>
      <c r="E63" s="105" t="e">
        <v>#N/A</v>
      </c>
      <c r="F63" s="324">
        <f t="shared" si="7"/>
        <v>3.3062916666666666</v>
      </c>
      <c r="G63" s="322">
        <v>3.6113999999999997</v>
      </c>
      <c r="H63" s="323"/>
      <c r="I63" s="321">
        <v>2.1414285714285715</v>
      </c>
      <c r="J63" s="105" t="e">
        <v>#N/A</v>
      </c>
      <c r="K63" s="322">
        <f t="shared" si="8"/>
        <v>1.9173015873015873</v>
      </c>
      <c r="L63" s="322">
        <v>2.1414285714285715</v>
      </c>
      <c r="M63" s="323"/>
      <c r="O63" s="144"/>
      <c r="P63" s="144"/>
      <c r="AB63" s="144"/>
      <c r="AC63" s="144"/>
    </row>
    <row r="64" spans="2:29" s="109" customFormat="1" ht="12.75" x14ac:dyDescent="0.2">
      <c r="B64" s="109">
        <f t="shared" si="2"/>
        <v>2024</v>
      </c>
      <c r="C64" s="320">
        <v>45413</v>
      </c>
      <c r="D64" s="321">
        <v>3.6030000000000002</v>
      </c>
      <c r="E64" s="105" t="e">
        <v>#N/A</v>
      </c>
      <c r="F64" s="324">
        <f t="shared" si="7"/>
        <v>3.3062916666666666</v>
      </c>
      <c r="G64" s="322">
        <v>3.6030000000000002</v>
      </c>
      <c r="H64" s="323"/>
      <c r="I64" s="321">
        <v>1.9464285714285714</v>
      </c>
      <c r="J64" s="105" t="e">
        <v>#N/A</v>
      </c>
      <c r="K64" s="322">
        <f t="shared" si="8"/>
        <v>1.9173015873015873</v>
      </c>
      <c r="L64" s="322">
        <v>1.9464285714285714</v>
      </c>
      <c r="M64" s="323"/>
      <c r="O64" s="144"/>
      <c r="P64" s="144"/>
      <c r="AB64" s="144"/>
      <c r="AC64" s="144"/>
    </row>
    <row r="65" spans="2:29" s="109" customFormat="1" ht="12.75" x14ac:dyDescent="0.2">
      <c r="B65" s="109">
        <f t="shared" si="2"/>
        <v>2024</v>
      </c>
      <c r="C65" s="320">
        <v>45444</v>
      </c>
      <c r="D65" s="321">
        <v>3.4544999999999999</v>
      </c>
      <c r="E65" s="105" t="e">
        <v>#N/A</v>
      </c>
      <c r="F65" s="324">
        <f t="shared" si="7"/>
        <v>3.3062916666666666</v>
      </c>
      <c r="G65" s="322">
        <v>3.4544999999999999</v>
      </c>
      <c r="H65" s="323"/>
      <c r="I65" s="321">
        <v>1.9583333333333333</v>
      </c>
      <c r="J65" s="105" t="e">
        <v>#N/A</v>
      </c>
      <c r="K65" s="322">
        <f t="shared" si="8"/>
        <v>1.9173015873015873</v>
      </c>
      <c r="L65" s="322">
        <v>1.9583333333333333</v>
      </c>
      <c r="M65" s="323"/>
      <c r="O65" s="144"/>
      <c r="P65" s="144"/>
      <c r="AB65" s="144"/>
      <c r="AC65" s="144"/>
    </row>
    <row r="66" spans="2:29" s="109" customFormat="1" ht="12.75" x14ac:dyDescent="0.2">
      <c r="B66" s="109">
        <f t="shared" si="2"/>
        <v>2024</v>
      </c>
      <c r="C66" s="320">
        <v>45474</v>
      </c>
      <c r="D66" s="321">
        <v>3.4838</v>
      </c>
      <c r="E66" s="105" t="e">
        <v>#N/A</v>
      </c>
      <c r="F66" s="324">
        <f t="shared" si="7"/>
        <v>3.3062916666666666</v>
      </c>
      <c r="G66" s="322">
        <v>3.4838</v>
      </c>
      <c r="H66" s="323"/>
      <c r="I66" s="321">
        <v>2.0273809523809527</v>
      </c>
      <c r="J66" s="105" t="e">
        <v>#N/A</v>
      </c>
      <c r="K66" s="322">
        <f t="shared" si="8"/>
        <v>1.9173015873015873</v>
      </c>
      <c r="L66" s="322">
        <v>2.0273809523809527</v>
      </c>
      <c r="M66" s="323"/>
      <c r="O66" s="144"/>
      <c r="P66" s="144"/>
      <c r="AB66" s="144"/>
      <c r="AC66" s="144"/>
    </row>
    <row r="67" spans="2:29" s="109" customFormat="1" ht="12.75" x14ac:dyDescent="0.2">
      <c r="B67" s="109">
        <f t="shared" si="2"/>
        <v>2024</v>
      </c>
      <c r="C67" s="320">
        <v>45505</v>
      </c>
      <c r="D67" s="321">
        <v>3.3892500000000001</v>
      </c>
      <c r="E67" s="105" t="e">
        <v>#N/A</v>
      </c>
      <c r="F67" s="324">
        <f t="shared" si="7"/>
        <v>3.3062916666666666</v>
      </c>
      <c r="G67" s="322">
        <v>3.3892500000000001</v>
      </c>
      <c r="H67" s="323"/>
      <c r="I67" s="321">
        <v>1.9133333333333333</v>
      </c>
      <c r="J67" s="105" t="e">
        <v>#N/A</v>
      </c>
      <c r="K67" s="322">
        <f t="shared" si="8"/>
        <v>1.9173015873015873</v>
      </c>
      <c r="L67" s="322">
        <v>1.9133333333333333</v>
      </c>
      <c r="M67" s="323"/>
      <c r="O67" s="144"/>
      <c r="P67" s="144"/>
      <c r="AB67" s="144"/>
      <c r="AC67" s="144"/>
    </row>
    <row r="68" spans="2:29" s="109" customFormat="1" ht="12.75" x14ac:dyDescent="0.2">
      <c r="B68" s="109">
        <f t="shared" si="2"/>
        <v>2024</v>
      </c>
      <c r="C68" s="320">
        <v>45536</v>
      </c>
      <c r="D68" s="321">
        <v>3.2138</v>
      </c>
      <c r="E68" s="105" t="e">
        <v>#N/A</v>
      </c>
      <c r="F68" s="324">
        <f t="shared" si="7"/>
        <v>3.3062916666666666</v>
      </c>
      <c r="G68" s="322">
        <v>3.2138</v>
      </c>
      <c r="H68" s="323"/>
      <c r="I68" s="321">
        <v>1.7623809523809524</v>
      </c>
      <c r="J68" s="105" t="e">
        <v>#N/A</v>
      </c>
      <c r="K68" s="322">
        <f t="shared" si="8"/>
        <v>1.9173015873015873</v>
      </c>
      <c r="L68" s="322">
        <v>1.7623809523809524</v>
      </c>
      <c r="M68" s="323"/>
      <c r="O68" s="144"/>
      <c r="P68" s="144"/>
      <c r="AB68" s="144"/>
      <c r="AC68" s="144"/>
    </row>
    <row r="69" spans="2:29" s="109" customFormat="1" ht="12.75" x14ac:dyDescent="0.2">
      <c r="B69" s="109">
        <f t="shared" si="2"/>
        <v>2024</v>
      </c>
      <c r="C69" s="320">
        <v>45566</v>
      </c>
      <c r="D69" s="321">
        <v>3.137</v>
      </c>
      <c r="E69" s="105" t="e">
        <v>#N/A</v>
      </c>
      <c r="F69" s="324">
        <f t="shared" si="7"/>
        <v>3.3062916666666666</v>
      </c>
      <c r="G69" s="322">
        <v>3.137</v>
      </c>
      <c r="H69" s="323"/>
      <c r="I69" s="321">
        <v>1.8007142857142857</v>
      </c>
      <c r="J69" s="105" t="e">
        <v>#N/A</v>
      </c>
      <c r="K69" s="322">
        <f t="shared" si="8"/>
        <v>1.9173015873015873</v>
      </c>
      <c r="L69" s="322">
        <v>1.8007142857142857</v>
      </c>
      <c r="M69" s="323"/>
      <c r="O69" s="144"/>
      <c r="P69" s="144"/>
      <c r="AB69" s="144"/>
      <c r="AC69" s="144"/>
    </row>
    <row r="70" spans="2:29" s="109" customFormat="1" ht="12.75" x14ac:dyDescent="0.2">
      <c r="B70" s="109">
        <f t="shared" si="2"/>
        <v>2024</v>
      </c>
      <c r="C70" s="320">
        <v>45597</v>
      </c>
      <c r="D70" s="321">
        <v>3.0527499999999996</v>
      </c>
      <c r="E70" s="105" t="e">
        <v>#N/A</v>
      </c>
      <c r="F70" s="322">
        <f t="shared" si="7"/>
        <v>3.3062916666666666</v>
      </c>
      <c r="G70" s="322">
        <v>3.0527499999999996</v>
      </c>
      <c r="H70" s="323"/>
      <c r="I70" s="321">
        <v>1.7702380952380952</v>
      </c>
      <c r="J70" s="105" t="e">
        <v>#N/A</v>
      </c>
      <c r="K70" s="322">
        <f t="shared" si="8"/>
        <v>1.9173015873015873</v>
      </c>
      <c r="L70" s="322">
        <v>1.7702380952380952</v>
      </c>
      <c r="M70" s="323"/>
      <c r="O70" s="144"/>
      <c r="P70" s="144"/>
      <c r="AB70" s="144"/>
      <c r="AC70" s="144"/>
    </row>
    <row r="71" spans="2:29" s="109" customFormat="1" ht="12.75" x14ac:dyDescent="0.2">
      <c r="B71" s="109">
        <f t="shared" si="2"/>
        <v>2024</v>
      </c>
      <c r="C71" s="320">
        <v>45627</v>
      </c>
      <c r="D71" s="321">
        <v>3.0175999999999998</v>
      </c>
      <c r="E71" s="105" t="e">
        <v>#N/A</v>
      </c>
      <c r="F71" s="322"/>
      <c r="G71" s="322">
        <v>3.0175999999999998</v>
      </c>
      <c r="H71" s="323"/>
      <c r="I71" s="321">
        <v>1.7585714285714285</v>
      </c>
      <c r="J71" s="105" t="e">
        <v>#N/A</v>
      </c>
      <c r="K71" s="322"/>
      <c r="L71" s="322">
        <v>1.7585714285714285</v>
      </c>
      <c r="M71" s="323"/>
      <c r="O71" s="144"/>
      <c r="P71" s="144"/>
      <c r="AB71" s="144"/>
      <c r="AC71" s="144"/>
    </row>
    <row r="72" spans="2:29" s="109" customFormat="1" ht="12.75" x14ac:dyDescent="0.2">
      <c r="B72" s="109">
        <f t="shared" si="2"/>
        <v>2025</v>
      </c>
      <c r="C72" s="320">
        <v>45658</v>
      </c>
      <c r="D72" s="321">
        <v>3.0754999999999999</v>
      </c>
      <c r="E72" s="105" t="e">
        <v>#N/A</v>
      </c>
      <c r="F72" s="322"/>
      <c r="G72" s="322">
        <v>3.0754999999999999</v>
      </c>
      <c r="H72" s="323"/>
      <c r="I72" s="321">
        <v>1.8873809523809524</v>
      </c>
      <c r="J72" s="105" t="e">
        <v>#N/A</v>
      </c>
      <c r="K72" s="322"/>
      <c r="L72" s="322">
        <v>1.8873809523809524</v>
      </c>
      <c r="M72" s="323"/>
      <c r="O72" s="144"/>
      <c r="P72" s="144"/>
      <c r="AB72" s="144"/>
      <c r="AC72" s="144"/>
    </row>
    <row r="73" spans="2:29" s="109" customFormat="1" ht="12.75" x14ac:dyDescent="0.2">
      <c r="B73" s="109">
        <f t="shared" si="2"/>
        <v>2025</v>
      </c>
      <c r="C73" s="320">
        <v>45689</v>
      </c>
      <c r="D73" s="321">
        <v>3.1207499999999997</v>
      </c>
      <c r="E73" s="105" t="e">
        <v>#N/A</v>
      </c>
      <c r="F73" s="322">
        <f>AVERAGEIF($B$36:$B$95,B73,$G$36:$G$95)</f>
        <v>3.1028747500000002</v>
      </c>
      <c r="G73" s="322">
        <v>3.1207499999999997</v>
      </c>
      <c r="H73" s="323"/>
      <c r="I73" s="321">
        <v>1.7961904761904761</v>
      </c>
      <c r="J73" s="105" t="e">
        <v>#N/A</v>
      </c>
      <c r="K73" s="322">
        <f>AVERAGEIF($B$36:$B$95,B73,$L$36:$L$95)</f>
        <v>1.6386904761904761</v>
      </c>
      <c r="L73" s="322">
        <v>1.7961904761904761</v>
      </c>
      <c r="M73" s="323"/>
      <c r="O73" s="144"/>
      <c r="P73" s="144"/>
      <c r="AB73" s="144"/>
      <c r="AC73" s="144"/>
    </row>
    <row r="74" spans="2:29" s="109" customFormat="1" ht="12.75" x14ac:dyDescent="0.2">
      <c r="B74" s="109">
        <f t="shared" si="2"/>
        <v>2025</v>
      </c>
      <c r="C74" s="320">
        <v>45717</v>
      </c>
      <c r="D74" s="321">
        <v>3.0964</v>
      </c>
      <c r="E74" s="105" t="e">
        <v>#N/A</v>
      </c>
      <c r="F74" s="322">
        <f t="shared" ref="F74:F82" si="9">AVERAGEIF($B$36:$B$95,B74,$G$36:$G$95)</f>
        <v>3.1028747500000002</v>
      </c>
      <c r="G74" s="322">
        <v>3.0964</v>
      </c>
      <c r="H74" s="323"/>
      <c r="I74" s="321">
        <v>1.7316666666666667</v>
      </c>
      <c r="J74" s="105" t="e">
        <v>#N/A</v>
      </c>
      <c r="K74" s="322">
        <f t="shared" ref="K74:K82" si="10">AVERAGEIF($B$36:$B$95,B74,$L$36:$L$95)</f>
        <v>1.6386904761904761</v>
      </c>
      <c r="L74" s="322">
        <v>1.7316666666666667</v>
      </c>
      <c r="M74" s="323"/>
      <c r="O74" s="144"/>
      <c r="P74" s="144"/>
      <c r="AB74" s="144"/>
      <c r="AC74" s="144"/>
    </row>
    <row r="75" spans="2:29" s="109" customFormat="1" ht="12.75" x14ac:dyDescent="0.2">
      <c r="B75" s="109">
        <f t="shared" si="2"/>
        <v>2025</v>
      </c>
      <c r="C75" s="320">
        <v>45748</v>
      </c>
      <c r="D75" s="321">
        <v>3.1712500000000001</v>
      </c>
      <c r="E75" s="105" t="e">
        <v>#N/A</v>
      </c>
      <c r="F75" s="322">
        <f t="shared" si="9"/>
        <v>3.1028747500000002</v>
      </c>
      <c r="G75" s="322">
        <v>3.1712500000000001</v>
      </c>
      <c r="H75" s="323"/>
      <c r="I75" s="321">
        <v>1.6221428571428571</v>
      </c>
      <c r="J75" s="105" t="e">
        <v>#N/A</v>
      </c>
      <c r="K75" s="322">
        <f t="shared" si="10"/>
        <v>1.6386904761904761</v>
      </c>
      <c r="L75" s="322">
        <v>1.6221428571428571</v>
      </c>
      <c r="M75" s="323"/>
      <c r="O75" s="144"/>
      <c r="P75" s="144"/>
      <c r="AB75" s="144"/>
      <c r="AC75" s="144"/>
    </row>
    <row r="76" spans="2:29" s="109" customFormat="1" ht="12.75" x14ac:dyDescent="0.2">
      <c r="B76" s="109">
        <f t="shared" si="2"/>
        <v>2025</v>
      </c>
      <c r="C76" s="320">
        <v>45778</v>
      </c>
      <c r="D76" s="321">
        <v>3.15</v>
      </c>
      <c r="E76" s="105" t="e">
        <v>#N/A</v>
      </c>
      <c r="F76" s="322">
        <f t="shared" si="9"/>
        <v>3.1028747500000002</v>
      </c>
      <c r="G76" s="322">
        <v>3.15</v>
      </c>
      <c r="H76" s="323"/>
      <c r="I76" s="321">
        <v>1.5345238095238096</v>
      </c>
      <c r="J76" s="105" t="e">
        <v>#N/A</v>
      </c>
      <c r="K76" s="322">
        <f t="shared" si="10"/>
        <v>1.6386904761904761</v>
      </c>
      <c r="L76" s="322">
        <v>1.5345238095238096</v>
      </c>
      <c r="M76" s="323"/>
      <c r="O76" s="144"/>
      <c r="P76" s="144"/>
      <c r="AB76" s="144"/>
      <c r="AC76" s="144"/>
    </row>
    <row r="77" spans="2:29" s="109" customFormat="1" ht="12.75" x14ac:dyDescent="0.2">
      <c r="B77" s="109">
        <f t="shared" si="2"/>
        <v>2025</v>
      </c>
      <c r="C77" s="320">
        <v>45809</v>
      </c>
      <c r="D77" s="321">
        <v>3.1501999999999999</v>
      </c>
      <c r="E77" s="105" t="e">
        <v>#N/A</v>
      </c>
      <c r="F77" s="322">
        <f t="shared" si="9"/>
        <v>3.1028747500000002</v>
      </c>
      <c r="G77" s="322">
        <v>3.1501999999999999</v>
      </c>
      <c r="H77" s="323"/>
      <c r="I77" s="321">
        <v>1.700952380952381</v>
      </c>
      <c r="J77" s="105" t="e">
        <v>#N/A</v>
      </c>
      <c r="K77" s="322">
        <f t="shared" si="10"/>
        <v>1.6386904761904761</v>
      </c>
      <c r="L77" s="322">
        <v>1.700952380952381</v>
      </c>
      <c r="M77" s="323"/>
      <c r="O77" s="144"/>
      <c r="P77" s="144"/>
      <c r="AB77" s="144"/>
      <c r="AC77" s="144"/>
    </row>
    <row r="78" spans="2:29" s="109" customFormat="1" ht="12.75" x14ac:dyDescent="0.2">
      <c r="B78" s="109">
        <f t="shared" si="2"/>
        <v>2025</v>
      </c>
      <c r="C78" s="320">
        <v>45839</v>
      </c>
      <c r="D78" s="321">
        <v>3.1247500000000001</v>
      </c>
      <c r="E78" s="105" t="e">
        <v>#N/A</v>
      </c>
      <c r="F78" s="322">
        <f t="shared" si="9"/>
        <v>3.1028747500000002</v>
      </c>
      <c r="G78" s="322">
        <v>3.1247500000000001</v>
      </c>
      <c r="H78" s="323"/>
      <c r="I78" s="321">
        <v>1.6914285714285715</v>
      </c>
      <c r="J78" s="105" t="e">
        <v>#N/A</v>
      </c>
      <c r="K78" s="322">
        <f t="shared" si="10"/>
        <v>1.6386904761904761</v>
      </c>
      <c r="L78" s="322">
        <v>1.6914285714285715</v>
      </c>
      <c r="M78" s="323"/>
      <c r="O78" s="144"/>
      <c r="P78" s="144"/>
      <c r="AB78" s="144"/>
      <c r="AC78" s="144"/>
    </row>
    <row r="79" spans="2:29" s="109" customFormat="1" ht="12.75" x14ac:dyDescent="0.2">
      <c r="B79" s="109">
        <f t="shared" si="2"/>
        <v>2025</v>
      </c>
      <c r="C79" s="320">
        <v>45870</v>
      </c>
      <c r="D79" s="321">
        <v>3.1324999999999998</v>
      </c>
      <c r="E79" s="105" t="e">
        <v>#N/A</v>
      </c>
      <c r="F79" s="322">
        <f t="shared" si="9"/>
        <v>3.1028747500000002</v>
      </c>
      <c r="G79" s="322">
        <v>3.1324999999999998</v>
      </c>
      <c r="H79" s="323"/>
      <c r="I79" s="321">
        <v>1.615952380952381</v>
      </c>
      <c r="J79" s="105" t="e">
        <v>#N/A</v>
      </c>
      <c r="K79" s="322">
        <f t="shared" si="10"/>
        <v>1.6386904761904761</v>
      </c>
      <c r="L79" s="322">
        <v>1.615952380952381</v>
      </c>
      <c r="M79" s="323"/>
      <c r="O79" s="144"/>
      <c r="P79" s="144"/>
      <c r="AB79" s="144"/>
      <c r="AC79" s="144"/>
    </row>
    <row r="80" spans="2:29" s="109" customFormat="1" ht="12.75" x14ac:dyDescent="0.2">
      <c r="B80" s="109">
        <f t="shared" si="2"/>
        <v>2025</v>
      </c>
      <c r="C80" s="320">
        <v>45901</v>
      </c>
      <c r="D80" s="321">
        <v>3.1656</v>
      </c>
      <c r="E80" s="105" t="e">
        <v>#N/A</v>
      </c>
      <c r="F80" s="322">
        <f t="shared" si="9"/>
        <v>3.1028747500000002</v>
      </c>
      <c r="G80" s="322">
        <v>3.1656</v>
      </c>
      <c r="H80" s="323"/>
      <c r="I80" s="321">
        <v>1.6188095238095237</v>
      </c>
      <c r="J80" s="105" t="e">
        <v>#N/A</v>
      </c>
      <c r="K80" s="322">
        <f t="shared" si="10"/>
        <v>1.6386904761904761</v>
      </c>
      <c r="L80" s="322">
        <v>1.6188095238095237</v>
      </c>
      <c r="M80" s="323"/>
      <c r="O80" s="144"/>
      <c r="P80" s="144"/>
      <c r="AB80" s="144"/>
      <c r="AC80" s="144"/>
    </row>
    <row r="81" spans="2:29" s="109" customFormat="1" ht="12.75" x14ac:dyDescent="0.2">
      <c r="B81" s="109">
        <f t="shared" si="2"/>
        <v>2025</v>
      </c>
      <c r="C81" s="320">
        <v>45931</v>
      </c>
      <c r="D81" s="321">
        <v>3.0597500000000002</v>
      </c>
      <c r="E81" s="105">
        <v>3.0597500000000002</v>
      </c>
      <c r="F81" s="322">
        <f t="shared" si="9"/>
        <v>3.1028747500000002</v>
      </c>
      <c r="G81" s="322">
        <v>3.0597500000000002</v>
      </c>
      <c r="H81" s="323"/>
      <c r="I81" s="321">
        <v>1.5366666666666668</v>
      </c>
      <c r="J81" s="105">
        <v>1.5366666666666668</v>
      </c>
      <c r="K81" s="322">
        <f t="shared" si="10"/>
        <v>1.6386904761904761</v>
      </c>
      <c r="L81" s="322">
        <v>1.5366666666666668</v>
      </c>
      <c r="M81" s="323"/>
      <c r="O81" s="144"/>
      <c r="P81" s="144"/>
      <c r="AB81" s="144"/>
      <c r="AC81" s="144"/>
    </row>
    <row r="82" spans="2:29" s="109" customFormat="1" ht="12.75" x14ac:dyDescent="0.2">
      <c r="B82" s="109">
        <f t="shared" si="2"/>
        <v>2025</v>
      </c>
      <c r="C82" s="320">
        <v>45962</v>
      </c>
      <c r="D82" s="321" t="e">
        <v>#N/A</v>
      </c>
      <c r="E82" s="105">
        <v>3.0214650000000001</v>
      </c>
      <c r="F82" s="322">
        <f t="shared" si="9"/>
        <v>3.1028747500000002</v>
      </c>
      <c r="G82" s="322">
        <v>3.0214650000000001</v>
      </c>
      <c r="H82" s="323"/>
      <c r="I82" s="321" t="e">
        <v>#N/A</v>
      </c>
      <c r="J82" s="105">
        <v>1.5</v>
      </c>
      <c r="K82" s="322">
        <f t="shared" si="10"/>
        <v>1.6386904761904761</v>
      </c>
      <c r="L82" s="322">
        <v>1.5</v>
      </c>
      <c r="M82" s="323"/>
      <c r="O82" s="144"/>
      <c r="P82" s="144"/>
      <c r="AB82" s="144"/>
      <c r="AC82" s="144"/>
    </row>
    <row r="83" spans="2:29" s="109" customFormat="1" ht="12.75" x14ac:dyDescent="0.2">
      <c r="B83" s="109">
        <f t="shared" si="2"/>
        <v>2025</v>
      </c>
      <c r="C83" s="320">
        <v>45992</v>
      </c>
      <c r="D83" s="321" t="e">
        <v>#N/A</v>
      </c>
      <c r="E83" s="105">
        <v>2.966332</v>
      </c>
      <c r="F83" s="322"/>
      <c r="G83" s="322">
        <v>2.966332</v>
      </c>
      <c r="H83" s="323"/>
      <c r="I83" s="321" t="e">
        <v>#N/A</v>
      </c>
      <c r="J83" s="105">
        <v>1.4285714285714286</v>
      </c>
      <c r="K83" s="322"/>
      <c r="L83" s="322">
        <v>1.4285714285714286</v>
      </c>
      <c r="M83" s="323"/>
      <c r="O83" s="144"/>
      <c r="P83" s="144"/>
      <c r="AB83" s="144"/>
      <c r="AC83" s="144"/>
    </row>
    <row r="84" spans="2:29" s="109" customFormat="1" ht="12.75" x14ac:dyDescent="0.2">
      <c r="B84" s="109">
        <f t="shared" si="2"/>
        <v>2026</v>
      </c>
      <c r="C84" s="320">
        <v>46023</v>
      </c>
      <c r="D84" s="321" t="e">
        <v>#N/A</v>
      </c>
      <c r="E84" s="105">
        <v>2.8884150000000002</v>
      </c>
      <c r="F84" s="322"/>
      <c r="G84" s="322">
        <v>2.8884150000000002</v>
      </c>
      <c r="H84" s="323"/>
      <c r="I84" s="321" t="e">
        <v>#N/A</v>
      </c>
      <c r="J84" s="105">
        <v>1.3333333333333333</v>
      </c>
      <c r="K84" s="322"/>
      <c r="L84" s="322">
        <v>1.3333333333333333</v>
      </c>
      <c r="M84" s="323"/>
      <c r="O84" s="144"/>
      <c r="P84" s="144"/>
      <c r="AB84" s="144"/>
      <c r="AC84" s="144"/>
    </row>
    <row r="85" spans="2:29" s="109" customFormat="1" ht="12.75" x14ac:dyDescent="0.2">
      <c r="B85" s="109">
        <f t="shared" si="2"/>
        <v>2026</v>
      </c>
      <c r="C85" s="320">
        <v>46054</v>
      </c>
      <c r="D85" s="321" t="e">
        <v>#N/A</v>
      </c>
      <c r="E85" s="105">
        <v>2.8400779999999997</v>
      </c>
      <c r="F85" s="322">
        <f>AVERAGEIF($B$36:$B$95,B85,$G$36:$G$95)</f>
        <v>2.97978275</v>
      </c>
      <c r="G85" s="322">
        <v>2.8400779999999997</v>
      </c>
      <c r="H85" s="323"/>
      <c r="I85" s="321" t="e">
        <v>#N/A</v>
      </c>
      <c r="J85" s="105">
        <v>1.2857142857142858</v>
      </c>
      <c r="K85" s="322">
        <f>AVERAGEIF($B$36:$B$95,B85,$L$36:$L$95)</f>
        <v>1.3075396825396828</v>
      </c>
      <c r="L85" s="322">
        <v>1.2857142857142858</v>
      </c>
      <c r="M85" s="323"/>
      <c r="O85" s="144"/>
      <c r="P85" s="144"/>
      <c r="AB85" s="144"/>
      <c r="AC85" s="144"/>
    </row>
    <row r="86" spans="2:29" s="109" customFormat="1" ht="12.75" x14ac:dyDescent="0.2">
      <c r="B86" s="109">
        <f t="shared" si="2"/>
        <v>2026</v>
      </c>
      <c r="C86" s="320">
        <v>46082</v>
      </c>
      <c r="D86" s="321" t="e">
        <v>#N/A</v>
      </c>
      <c r="E86" s="105">
        <v>2.9011399999999998</v>
      </c>
      <c r="F86" s="322">
        <f t="shared" ref="F86:F94" si="11">AVERAGEIF($B$36:$B$95,B86,$G$36:$G$95)</f>
        <v>2.97978275</v>
      </c>
      <c r="G86" s="322">
        <v>2.9011399999999998</v>
      </c>
      <c r="H86" s="323"/>
      <c r="I86" s="321" t="e">
        <v>#N/A</v>
      </c>
      <c r="J86" s="105">
        <v>1.2619047619047619</v>
      </c>
      <c r="K86" s="322">
        <f t="shared" ref="K86:K94" si="12">AVERAGEIF($B$36:$B$95,B86,$L$36:$L$95)</f>
        <v>1.3075396825396828</v>
      </c>
      <c r="L86" s="322">
        <v>1.2619047619047619</v>
      </c>
      <c r="M86" s="323"/>
      <c r="O86" s="144"/>
      <c r="P86" s="144"/>
      <c r="AB86" s="144"/>
      <c r="AC86" s="144"/>
    </row>
    <row r="87" spans="2:29" s="109" customFormat="1" ht="12.75" x14ac:dyDescent="0.2">
      <c r="B87" s="109">
        <f t="shared" si="2"/>
        <v>2026</v>
      </c>
      <c r="C87" s="320">
        <v>46113</v>
      </c>
      <c r="D87" s="321" t="e">
        <v>#N/A</v>
      </c>
      <c r="E87" s="105">
        <v>2.9654370000000001</v>
      </c>
      <c r="F87" s="322">
        <f t="shared" si="11"/>
        <v>2.97978275</v>
      </c>
      <c r="G87" s="322">
        <v>2.9654370000000001</v>
      </c>
      <c r="H87" s="323"/>
      <c r="I87" s="321" t="e">
        <v>#N/A</v>
      </c>
      <c r="J87" s="105">
        <v>1.2619047619047619</v>
      </c>
      <c r="K87" s="322">
        <f t="shared" si="12"/>
        <v>1.3075396825396828</v>
      </c>
      <c r="L87" s="322">
        <v>1.2619047619047619</v>
      </c>
      <c r="M87" s="323"/>
      <c r="O87" s="144"/>
      <c r="P87" s="144"/>
      <c r="AB87" s="144"/>
      <c r="AC87" s="144"/>
    </row>
    <row r="88" spans="2:29" s="109" customFormat="1" ht="12.75" x14ac:dyDescent="0.2">
      <c r="B88" s="109">
        <f t="shared" ref="B88:B95" si="13">YEAR(C88)</f>
        <v>2026</v>
      </c>
      <c r="C88" s="320">
        <v>46143</v>
      </c>
      <c r="D88" s="321" t="e">
        <v>#N/A</v>
      </c>
      <c r="E88" s="105">
        <v>3.0403009999999999</v>
      </c>
      <c r="F88" s="322">
        <f t="shared" si="11"/>
        <v>2.97978275</v>
      </c>
      <c r="G88" s="322">
        <v>3.0403009999999999</v>
      </c>
      <c r="H88" s="323"/>
      <c r="I88" s="321" t="e">
        <v>#N/A</v>
      </c>
      <c r="J88" s="105">
        <v>1.2857142857142858</v>
      </c>
      <c r="K88" s="322">
        <f t="shared" si="12"/>
        <v>1.3075396825396828</v>
      </c>
      <c r="L88" s="322">
        <v>1.2857142857142858</v>
      </c>
      <c r="M88" s="323"/>
      <c r="O88" s="144"/>
      <c r="P88" s="144"/>
      <c r="AB88" s="144"/>
      <c r="AC88" s="144"/>
    </row>
    <row r="89" spans="2:29" s="109" customFormat="1" ht="12.75" x14ac:dyDescent="0.2">
      <c r="B89" s="109">
        <f t="shared" si="13"/>
        <v>2026</v>
      </c>
      <c r="C89" s="320">
        <v>46174</v>
      </c>
      <c r="D89" s="321" t="e">
        <v>#N/A</v>
      </c>
      <c r="E89" s="105">
        <v>3.1052530000000003</v>
      </c>
      <c r="F89" s="322">
        <f t="shared" si="11"/>
        <v>2.97978275</v>
      </c>
      <c r="G89" s="322">
        <v>3.1052530000000003</v>
      </c>
      <c r="H89" s="323"/>
      <c r="I89" s="321" t="e">
        <v>#N/A</v>
      </c>
      <c r="J89" s="105">
        <v>1.3095238095238095</v>
      </c>
      <c r="K89" s="322">
        <f t="shared" si="12"/>
        <v>1.3075396825396828</v>
      </c>
      <c r="L89" s="322">
        <v>1.3095238095238095</v>
      </c>
      <c r="M89" s="323"/>
      <c r="O89" s="144"/>
      <c r="P89" s="144"/>
      <c r="AB89" s="144"/>
      <c r="AC89" s="144"/>
    </row>
    <row r="90" spans="2:29" s="109" customFormat="1" ht="12.75" x14ac:dyDescent="0.2">
      <c r="B90" s="109">
        <f t="shared" si="13"/>
        <v>2026</v>
      </c>
      <c r="C90" s="320">
        <v>46204</v>
      </c>
      <c r="D90" s="321" t="e">
        <v>#N/A</v>
      </c>
      <c r="E90" s="105">
        <v>3.099154</v>
      </c>
      <c r="F90" s="322">
        <f t="shared" si="11"/>
        <v>2.97978275</v>
      </c>
      <c r="G90" s="322">
        <v>3.099154</v>
      </c>
      <c r="H90" s="323"/>
      <c r="I90" s="321" t="e">
        <v>#N/A</v>
      </c>
      <c r="J90" s="105">
        <v>1.3095238095238095</v>
      </c>
      <c r="K90" s="322">
        <f t="shared" si="12"/>
        <v>1.3075396825396828</v>
      </c>
      <c r="L90" s="322">
        <v>1.3095238095238095</v>
      </c>
      <c r="M90" s="323"/>
      <c r="O90" s="144"/>
      <c r="P90" s="144"/>
      <c r="AB90" s="144"/>
      <c r="AC90" s="144"/>
    </row>
    <row r="91" spans="2:29" s="109" customFormat="1" ht="12.75" x14ac:dyDescent="0.2">
      <c r="B91" s="109">
        <f t="shared" si="13"/>
        <v>2026</v>
      </c>
      <c r="C91" s="320">
        <v>46235</v>
      </c>
      <c r="D91" s="321" t="e">
        <v>#N/A</v>
      </c>
      <c r="E91" s="105">
        <v>3.1145420000000001</v>
      </c>
      <c r="F91" s="322">
        <f t="shared" si="11"/>
        <v>2.97978275</v>
      </c>
      <c r="G91" s="322">
        <v>3.1145420000000001</v>
      </c>
      <c r="H91" s="323"/>
      <c r="I91" s="321" t="e">
        <v>#N/A</v>
      </c>
      <c r="J91" s="105">
        <v>1.3095238095238095</v>
      </c>
      <c r="K91" s="322">
        <f t="shared" si="12"/>
        <v>1.3075396825396828</v>
      </c>
      <c r="L91" s="322">
        <v>1.3095238095238095</v>
      </c>
      <c r="M91" s="323"/>
      <c r="O91" s="144"/>
      <c r="P91" s="144"/>
      <c r="AB91" s="144"/>
      <c r="AC91" s="144"/>
    </row>
    <row r="92" spans="2:29" s="109" customFormat="1" ht="12.75" x14ac:dyDescent="0.2">
      <c r="B92" s="109">
        <f t="shared" si="13"/>
        <v>2026</v>
      </c>
      <c r="C92" s="320">
        <v>46266</v>
      </c>
      <c r="D92" s="321" t="e">
        <v>#N/A</v>
      </c>
      <c r="E92" s="105">
        <v>3.0617480000000001</v>
      </c>
      <c r="F92" s="322">
        <f t="shared" si="11"/>
        <v>2.97978275</v>
      </c>
      <c r="G92" s="322">
        <v>3.0617480000000001</v>
      </c>
      <c r="H92" s="323"/>
      <c r="I92" s="321" t="e">
        <v>#N/A</v>
      </c>
      <c r="J92" s="105">
        <v>1.3333333333333333</v>
      </c>
      <c r="K92" s="322">
        <f t="shared" si="12"/>
        <v>1.3075396825396828</v>
      </c>
      <c r="L92" s="322">
        <v>1.3333333333333333</v>
      </c>
      <c r="M92" s="323"/>
      <c r="O92" s="144"/>
      <c r="P92" s="144"/>
      <c r="AB92" s="144"/>
      <c r="AC92" s="144"/>
    </row>
    <row r="93" spans="2:29" s="109" customFormat="1" ht="12.75" x14ac:dyDescent="0.2">
      <c r="B93" s="109">
        <f t="shared" si="13"/>
        <v>2026</v>
      </c>
      <c r="C93" s="320">
        <v>46296</v>
      </c>
      <c r="D93" s="321" t="e">
        <v>#N/A</v>
      </c>
      <c r="E93" s="105">
        <v>2.998043</v>
      </c>
      <c r="F93" s="322">
        <f t="shared" si="11"/>
        <v>2.97978275</v>
      </c>
      <c r="G93" s="322">
        <v>2.998043</v>
      </c>
      <c r="H93" s="323"/>
      <c r="I93" s="321" t="e">
        <v>#N/A</v>
      </c>
      <c r="J93" s="105">
        <v>1.3333333333333333</v>
      </c>
      <c r="K93" s="322">
        <f t="shared" si="12"/>
        <v>1.3075396825396828</v>
      </c>
      <c r="L93" s="322">
        <v>1.3333333333333333</v>
      </c>
      <c r="M93" s="323"/>
      <c r="O93" s="144"/>
      <c r="P93" s="144"/>
      <c r="AB93" s="144"/>
      <c r="AC93" s="144"/>
    </row>
    <row r="94" spans="2:29" s="109" customFormat="1" ht="12.75" x14ac:dyDescent="0.2">
      <c r="B94" s="109">
        <f t="shared" si="13"/>
        <v>2026</v>
      </c>
      <c r="C94" s="320">
        <v>46327</v>
      </c>
      <c r="D94" s="321" t="e">
        <v>#N/A</v>
      </c>
      <c r="E94" s="105">
        <v>2.8986360000000002</v>
      </c>
      <c r="F94" s="322">
        <f t="shared" si="11"/>
        <v>2.97978275</v>
      </c>
      <c r="G94" s="322">
        <v>2.8986360000000002</v>
      </c>
      <c r="H94" s="323"/>
      <c r="I94" s="321" t="e">
        <v>#N/A</v>
      </c>
      <c r="J94" s="105">
        <v>1.3333333333333333</v>
      </c>
      <c r="K94" s="322">
        <f t="shared" si="12"/>
        <v>1.3075396825396828</v>
      </c>
      <c r="L94" s="322">
        <v>1.3333333333333333</v>
      </c>
      <c r="M94" s="323"/>
      <c r="O94" s="144"/>
      <c r="P94" s="144"/>
      <c r="AB94" s="144"/>
      <c r="AC94" s="144"/>
    </row>
    <row r="95" spans="2:29" s="109" customFormat="1" ht="12.75" x14ac:dyDescent="0.2">
      <c r="B95" s="109">
        <f t="shared" si="13"/>
        <v>2026</v>
      </c>
      <c r="C95" s="320">
        <v>46357</v>
      </c>
      <c r="D95" s="321" t="e">
        <v>#N/A</v>
      </c>
      <c r="E95" s="105">
        <v>2.844646</v>
      </c>
      <c r="F95" s="322"/>
      <c r="G95" s="322">
        <v>2.844646</v>
      </c>
      <c r="H95" s="323"/>
      <c r="I95" s="321" t="e">
        <v>#N/A</v>
      </c>
      <c r="J95" s="105">
        <v>1.3333333333333333</v>
      </c>
      <c r="K95" s="322"/>
      <c r="L95" s="322">
        <v>1.3333333333333333</v>
      </c>
      <c r="M95" s="323"/>
      <c r="O95" s="144"/>
      <c r="P95" s="144"/>
      <c r="AB95" s="144"/>
      <c r="AC95" s="144"/>
    </row>
    <row r="96" spans="2:29" s="109" customFormat="1" ht="12.75" x14ac:dyDescent="0.2">
      <c r="G96" s="322"/>
      <c r="O96" s="144"/>
      <c r="P96" s="144"/>
      <c r="AB96" s="144"/>
      <c r="AC96" s="144"/>
    </row>
    <row r="97" spans="2:29" s="109" customFormat="1" ht="12.75" x14ac:dyDescent="0.2">
      <c r="G97" s="322"/>
      <c r="O97" s="144"/>
      <c r="P97" s="144"/>
      <c r="AB97" s="144"/>
      <c r="AC97" s="144"/>
    </row>
    <row r="98" spans="2:29" s="109" customFormat="1" ht="12.75" x14ac:dyDescent="0.2">
      <c r="G98" s="322"/>
      <c r="O98" s="144"/>
      <c r="P98" s="144"/>
      <c r="AB98" s="144"/>
      <c r="AC98" s="144"/>
    </row>
    <row r="99" spans="2:29" s="109" customFormat="1" ht="12.75" x14ac:dyDescent="0.2">
      <c r="B99" s="52"/>
      <c r="C99" s="52" t="s">
        <v>0</v>
      </c>
      <c r="G99" s="322"/>
      <c r="O99" s="144"/>
      <c r="P99" s="144"/>
      <c r="AB99" s="144"/>
      <c r="AC99" s="144"/>
    </row>
    <row r="100" spans="2:29" s="109" customFormat="1" ht="12.75" x14ac:dyDescent="0.2">
      <c r="B100" s="21">
        <v>2.5</v>
      </c>
      <c r="C100" s="20">
        <v>-0.5</v>
      </c>
      <c r="G100" s="322"/>
      <c r="O100" s="144"/>
      <c r="P100" s="144"/>
      <c r="AB100" s="144"/>
      <c r="AC100" s="144"/>
    </row>
    <row r="101" spans="2:29" s="109" customFormat="1" ht="12.75" x14ac:dyDescent="0.2">
      <c r="B101" s="21">
        <v>2.5</v>
      </c>
      <c r="C101" s="20">
        <v>0.5</v>
      </c>
      <c r="G101" s="322"/>
      <c r="O101" s="144"/>
      <c r="P101" s="144"/>
      <c r="AB101" s="144"/>
      <c r="AC101" s="144"/>
    </row>
    <row r="102" spans="2:29" s="109" customFormat="1" ht="12.75" x14ac:dyDescent="0.2">
      <c r="G102" s="322"/>
      <c r="O102" s="144"/>
      <c r="P102" s="144"/>
      <c r="AB102" s="144"/>
      <c r="AC102" s="144"/>
    </row>
    <row r="103" spans="2:29" s="109" customFormat="1" ht="12.75" x14ac:dyDescent="0.2">
      <c r="G103" s="322"/>
      <c r="O103" s="144"/>
      <c r="P103" s="144"/>
      <c r="AB103" s="144"/>
      <c r="AC103" s="144"/>
    </row>
    <row r="104" spans="2:29" s="109" customFormat="1" ht="12.75" x14ac:dyDescent="0.2">
      <c r="G104" s="322"/>
      <c r="O104" s="144"/>
      <c r="P104" s="144"/>
      <c r="AB104" s="144"/>
      <c r="AC104" s="144"/>
    </row>
    <row r="105" spans="2:29" s="109" customFormat="1" ht="12.75" x14ac:dyDescent="0.2">
      <c r="G105" s="322"/>
      <c r="O105" s="144"/>
      <c r="P105" s="144"/>
      <c r="AB105" s="144"/>
      <c r="AC105" s="144"/>
    </row>
    <row r="106" spans="2:29" s="109" customFormat="1" ht="12.75" x14ac:dyDescent="0.2">
      <c r="G106" s="322"/>
      <c r="O106" s="144"/>
      <c r="P106" s="144"/>
      <c r="AB106" s="144"/>
      <c r="AC106" s="144"/>
    </row>
    <row r="107" spans="2:29" s="109" customFormat="1" ht="12.75" x14ac:dyDescent="0.2">
      <c r="G107" s="322"/>
      <c r="O107" s="144"/>
      <c r="P107" s="144"/>
      <c r="AB107" s="144"/>
      <c r="AC107" s="144"/>
    </row>
    <row r="108" spans="2:29" s="109" customFormat="1" ht="12.75" x14ac:dyDescent="0.2">
      <c r="G108" s="322"/>
      <c r="O108" s="144"/>
      <c r="P108" s="144"/>
      <c r="AB108" s="144"/>
      <c r="AC108" s="144"/>
    </row>
    <row r="109" spans="2:29" s="109" customFormat="1" ht="12.75" x14ac:dyDescent="0.2">
      <c r="G109" s="322"/>
      <c r="O109" s="144"/>
      <c r="P109" s="144"/>
      <c r="AB109" s="144"/>
      <c r="AC109" s="144"/>
    </row>
    <row r="110" spans="2:29" s="109" customFormat="1" ht="12.75" x14ac:dyDescent="0.2">
      <c r="G110" s="322"/>
      <c r="O110" s="144"/>
      <c r="P110" s="144"/>
      <c r="AB110" s="144"/>
      <c r="AC110" s="144"/>
    </row>
    <row r="111" spans="2:29" s="109" customFormat="1" ht="12.75" x14ac:dyDescent="0.2">
      <c r="G111" s="322"/>
      <c r="O111" s="144"/>
      <c r="P111" s="144"/>
      <c r="AB111" s="144"/>
      <c r="AC111" s="144"/>
    </row>
    <row r="112" spans="2:29" s="109" customFormat="1" ht="12.75" x14ac:dyDescent="0.2">
      <c r="G112" s="322"/>
      <c r="O112" s="144"/>
      <c r="P112" s="144"/>
      <c r="AB112" s="144"/>
      <c r="AC112" s="144"/>
    </row>
    <row r="113" spans="7:29" s="109" customFormat="1" ht="12.75" x14ac:dyDescent="0.2">
      <c r="G113" s="322"/>
      <c r="O113" s="144"/>
      <c r="P113" s="144"/>
      <c r="AB113" s="144"/>
      <c r="AC113" s="144"/>
    </row>
    <row r="114" spans="7:29" s="109" customFormat="1" ht="12.75" x14ac:dyDescent="0.2">
      <c r="G114" s="322"/>
      <c r="O114" s="144"/>
      <c r="P114" s="144"/>
      <c r="AB114" s="144"/>
      <c r="AC114" s="144"/>
    </row>
    <row r="115" spans="7:29" s="109" customFormat="1" ht="12.75" x14ac:dyDescent="0.2">
      <c r="G115" s="322"/>
      <c r="O115" s="144"/>
      <c r="P115" s="144"/>
      <c r="AB115" s="144"/>
      <c r="AC115" s="144"/>
    </row>
    <row r="116" spans="7:29" s="109" customFormat="1" ht="12.75" x14ac:dyDescent="0.2">
      <c r="G116" s="322"/>
      <c r="O116" s="144"/>
      <c r="P116" s="144"/>
      <c r="AB116" s="144"/>
      <c r="AC116" s="144"/>
    </row>
    <row r="117" spans="7:29" s="109" customFormat="1" ht="12.75" x14ac:dyDescent="0.2">
      <c r="G117" s="322"/>
      <c r="O117" s="144"/>
      <c r="P117" s="144"/>
      <c r="AB117" s="144"/>
      <c r="AC117" s="144"/>
    </row>
    <row r="118" spans="7:29" s="109" customFormat="1" ht="12.75" x14ac:dyDescent="0.2">
      <c r="G118" s="322"/>
      <c r="O118" s="144"/>
      <c r="P118" s="144"/>
      <c r="AB118" s="144"/>
      <c r="AC118" s="144"/>
    </row>
    <row r="119" spans="7:29" s="109" customFormat="1" ht="12.75" x14ac:dyDescent="0.2">
      <c r="G119" s="322"/>
      <c r="O119" s="144"/>
      <c r="P119" s="144"/>
      <c r="AB119" s="144"/>
      <c r="AC119" s="144"/>
    </row>
    <row r="120" spans="7:29" s="109" customFormat="1" ht="12.75" x14ac:dyDescent="0.2">
      <c r="O120" s="144"/>
      <c r="P120" s="144"/>
      <c r="AB120" s="144"/>
      <c r="AC120" s="144"/>
    </row>
    <row r="121" spans="7:29" s="109" customFormat="1" ht="12.75" x14ac:dyDescent="0.2">
      <c r="O121" s="144"/>
      <c r="P121" s="144"/>
      <c r="AB121" s="144"/>
      <c r="AC121" s="144"/>
    </row>
    <row r="122" spans="7:29" s="109" customFormat="1" ht="12.75" x14ac:dyDescent="0.2">
      <c r="O122" s="144"/>
      <c r="P122" s="144"/>
      <c r="AB122" s="144"/>
      <c r="AC122" s="144"/>
    </row>
    <row r="123" spans="7:29" s="109" customFormat="1" ht="12.75" x14ac:dyDescent="0.2">
      <c r="O123" s="144"/>
      <c r="P123" s="144"/>
      <c r="AB123" s="144"/>
      <c r="AC123" s="144"/>
    </row>
    <row r="124" spans="7:29" s="109" customFormat="1" ht="12.75" x14ac:dyDescent="0.2">
      <c r="O124" s="144"/>
      <c r="P124" s="144"/>
      <c r="AB124" s="144"/>
      <c r="AC124" s="144"/>
    </row>
    <row r="125" spans="7:29" s="109" customFormat="1" ht="12.75" x14ac:dyDescent="0.2">
      <c r="O125" s="144"/>
      <c r="P125" s="144"/>
      <c r="AB125" s="144"/>
      <c r="AC125" s="144"/>
    </row>
    <row r="126" spans="7:29" s="109" customFormat="1" ht="12.75" x14ac:dyDescent="0.2">
      <c r="O126" s="144"/>
      <c r="P126" s="144"/>
      <c r="AB126" s="144"/>
      <c r="AC126" s="144"/>
    </row>
    <row r="127" spans="7:29" s="109" customFormat="1" ht="12.75" x14ac:dyDescent="0.2">
      <c r="O127" s="144"/>
      <c r="P127" s="144"/>
      <c r="AB127" s="144"/>
      <c r="AC127" s="144"/>
    </row>
    <row r="128" spans="7:29" s="109" customFormat="1" ht="12.75" x14ac:dyDescent="0.2">
      <c r="O128" s="144"/>
      <c r="P128" s="144"/>
      <c r="AB128" s="144"/>
      <c r="AC128" s="144"/>
    </row>
    <row r="129" spans="15:29" s="109" customFormat="1" ht="12.75" x14ac:dyDescent="0.2">
      <c r="O129" s="144"/>
      <c r="P129" s="144"/>
      <c r="AB129" s="144"/>
      <c r="AC129" s="144"/>
    </row>
    <row r="130" spans="15:29" s="109" customFormat="1" ht="12.75" x14ac:dyDescent="0.2">
      <c r="O130" s="144"/>
      <c r="P130" s="144"/>
      <c r="AB130" s="144"/>
      <c r="AC130" s="144"/>
    </row>
    <row r="131" spans="15:29" s="109" customFormat="1" ht="12.75" x14ac:dyDescent="0.2">
      <c r="O131" s="144"/>
      <c r="P131" s="144"/>
      <c r="AB131" s="144"/>
      <c r="AC131" s="144"/>
    </row>
    <row r="132" spans="15:29" s="109" customFormat="1" ht="12.75" x14ac:dyDescent="0.2">
      <c r="O132" s="144"/>
      <c r="P132" s="144"/>
      <c r="AB132" s="144"/>
      <c r="AC132" s="144"/>
    </row>
    <row r="133" spans="15:29" s="109" customFormat="1" ht="12.75" x14ac:dyDescent="0.2">
      <c r="O133" s="144"/>
      <c r="P133" s="144"/>
      <c r="AB133" s="144"/>
      <c r="AC133" s="144"/>
    </row>
    <row r="134" spans="15:29" s="109" customFormat="1" ht="12.75" x14ac:dyDescent="0.2">
      <c r="O134" s="144"/>
      <c r="P134" s="144"/>
      <c r="AB134" s="144"/>
      <c r="AC134" s="144"/>
    </row>
    <row r="135" spans="15:29" s="109" customFormat="1" ht="12.75" x14ac:dyDescent="0.2">
      <c r="O135" s="144"/>
      <c r="P135" s="144"/>
      <c r="AB135" s="144"/>
      <c r="AC135" s="144"/>
    </row>
  </sheetData>
  <mergeCells count="2">
    <mergeCell ref="D24:H24"/>
    <mergeCell ref="J24:M24"/>
  </mergeCells>
  <conditionalFormatting sqref="D36:E95 I36:J95">
    <cfRule type="expression" dxfId="16" priority="18" stopIfTrue="1">
      <formula>ISNA(D36)</formula>
    </cfRule>
  </conditionalFormatting>
  <hyperlinks>
    <hyperlink ref="A3" location="Contents!A1" display="Return to Contents" xr:uid="{00000000-0004-0000-0C00-000000000000}"/>
  </hyperlinks>
  <pageMargins left="0.7" right="0.7" top="0.75" bottom="0.75" header="0.3" footer="0.3"/>
  <pageSetup orientation="landscape" verticalDpi="599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/>
  <dimension ref="A1:AC122"/>
  <sheetViews>
    <sheetView zoomScaleNormal="100" workbookViewId="0"/>
  </sheetViews>
  <sheetFormatPr defaultColWidth="9.28515625" defaultRowHeight="15" x14ac:dyDescent="0.25"/>
  <cols>
    <col min="1" max="1" width="7.28515625" style="97" customWidth="1"/>
    <col min="2" max="2" width="9.28515625" style="97"/>
    <col min="3" max="3" width="14.7109375" style="97" customWidth="1"/>
    <col min="4" max="14" width="9.28515625" style="97"/>
    <col min="15" max="16" width="9.28515625" style="98"/>
    <col min="17" max="17" width="19.5703125" style="97" customWidth="1"/>
    <col min="18" max="18" width="12" style="97" customWidth="1"/>
    <col min="19" max="27" width="9.28515625" style="97"/>
    <col min="28" max="29" width="9.28515625" style="98"/>
    <col min="30" max="16384" width="9.28515625" style="97"/>
  </cols>
  <sheetData>
    <row r="1" spans="1:18" x14ac:dyDescent="0.25">
      <c r="L1" s="110"/>
    </row>
    <row r="2" spans="1:18" ht="15.75" x14ac:dyDescent="0.25">
      <c r="A2" s="31" t="s">
        <v>967</v>
      </c>
      <c r="L2" s="110"/>
    </row>
    <row r="3" spans="1:18" x14ac:dyDescent="0.25">
      <c r="A3" s="16" t="s">
        <v>16</v>
      </c>
      <c r="R3" s="102"/>
    </row>
    <row r="4" spans="1:18" x14ac:dyDescent="0.25">
      <c r="A4" s="242"/>
      <c r="B4" s="243"/>
      <c r="C4" s="243"/>
      <c r="D4" s="243"/>
      <c r="E4" s="243"/>
      <c r="F4" s="243"/>
      <c r="G4" s="243"/>
      <c r="H4" s="243"/>
      <c r="I4" s="243"/>
      <c r="J4" s="243"/>
      <c r="R4" s="102"/>
    </row>
    <row r="5" spans="1:18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Q5" s="132" t="s">
        <v>331</v>
      </c>
      <c r="R5" s="133"/>
    </row>
    <row r="6" spans="1:18" x14ac:dyDescent="0.25">
      <c r="A6" s="243"/>
      <c r="B6" s="243"/>
      <c r="C6" s="243"/>
      <c r="D6" s="243"/>
      <c r="E6" s="243"/>
      <c r="F6" s="243"/>
      <c r="G6" s="243"/>
      <c r="H6" s="243"/>
      <c r="I6" s="243"/>
      <c r="J6" s="243"/>
      <c r="Q6" s="246" t="s">
        <v>267</v>
      </c>
      <c r="R6" s="217" t="s">
        <v>266</v>
      </c>
    </row>
    <row r="7" spans="1:18" x14ac:dyDescent="0.25">
      <c r="A7" s="243"/>
      <c r="B7" s="243"/>
      <c r="C7" s="243"/>
      <c r="D7" s="243"/>
      <c r="E7" s="243"/>
      <c r="F7" s="243"/>
      <c r="G7" s="243"/>
      <c r="H7" s="243"/>
      <c r="I7" s="243"/>
      <c r="J7" s="243"/>
      <c r="Q7" s="247" t="s">
        <v>268</v>
      </c>
      <c r="R7" s="176" t="s">
        <v>274</v>
      </c>
    </row>
    <row r="8" spans="1:18" x14ac:dyDescent="0.25">
      <c r="A8" s="243"/>
      <c r="B8" s="243"/>
      <c r="C8" s="243"/>
      <c r="D8" s="243"/>
      <c r="E8" s="243"/>
      <c r="F8" s="243"/>
      <c r="G8" s="243"/>
      <c r="H8" s="243"/>
      <c r="I8" s="243"/>
      <c r="J8" s="243"/>
      <c r="Q8" s="248" t="s">
        <v>407</v>
      </c>
      <c r="R8" s="218" t="s">
        <v>273</v>
      </c>
    </row>
    <row r="9" spans="1:18" x14ac:dyDescent="0.25">
      <c r="A9" s="243"/>
      <c r="B9" s="243"/>
      <c r="C9" s="243"/>
      <c r="D9" s="243"/>
      <c r="E9" s="243"/>
      <c r="F9" s="243"/>
      <c r="G9" s="243"/>
      <c r="H9" s="243"/>
      <c r="I9" s="243"/>
      <c r="J9" s="243"/>
    </row>
    <row r="10" spans="1:18" x14ac:dyDescent="0.25">
      <c r="A10" s="243"/>
      <c r="B10" s="243"/>
      <c r="C10" s="243"/>
      <c r="D10" s="243"/>
      <c r="E10" s="243"/>
      <c r="F10" s="243"/>
      <c r="G10" s="243"/>
      <c r="H10" s="243"/>
      <c r="I10" s="243"/>
      <c r="J10" s="243"/>
    </row>
    <row r="11" spans="1:18" x14ac:dyDescent="0.25">
      <c r="A11" s="243"/>
      <c r="B11" s="243"/>
      <c r="C11" s="243"/>
      <c r="D11" s="243"/>
      <c r="E11" s="243"/>
      <c r="F11" s="243"/>
      <c r="G11" s="243"/>
      <c r="H11" s="243"/>
      <c r="I11" s="243"/>
      <c r="J11" s="243"/>
    </row>
    <row r="12" spans="1:18" x14ac:dyDescent="0.25">
      <c r="A12" s="243"/>
      <c r="B12" s="243"/>
      <c r="C12" s="243"/>
      <c r="D12" s="243"/>
      <c r="E12" s="243"/>
      <c r="F12" s="243"/>
      <c r="G12" s="243"/>
      <c r="H12" s="243"/>
      <c r="I12" s="243"/>
      <c r="J12" s="243"/>
    </row>
    <row r="13" spans="1:18" x14ac:dyDescent="0.25">
      <c r="A13" s="243"/>
      <c r="B13" s="243"/>
      <c r="C13" s="243"/>
      <c r="D13" s="243"/>
      <c r="E13" s="243"/>
      <c r="F13" s="243"/>
      <c r="G13" s="243"/>
      <c r="H13" s="243"/>
      <c r="I13" s="243"/>
      <c r="J13" s="243"/>
    </row>
    <row r="14" spans="1:18" x14ac:dyDescent="0.25">
      <c r="A14" s="243"/>
      <c r="B14" s="243"/>
      <c r="C14" s="243"/>
      <c r="D14" s="243"/>
      <c r="E14" s="243"/>
      <c r="F14" s="243"/>
      <c r="G14" s="243"/>
      <c r="H14" s="243"/>
      <c r="I14" s="243"/>
      <c r="J14" s="243"/>
    </row>
    <row r="15" spans="1:18" x14ac:dyDescent="0.25">
      <c r="A15" s="243"/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8" x14ac:dyDescent="0.25">
      <c r="A16" s="243"/>
      <c r="B16" s="243"/>
      <c r="C16" s="243"/>
      <c r="D16" s="243"/>
      <c r="E16" s="243"/>
      <c r="F16" s="243"/>
      <c r="G16" s="243"/>
      <c r="H16" s="243"/>
      <c r="I16" s="243"/>
      <c r="J16" s="243"/>
    </row>
    <row r="17" spans="1:29" x14ac:dyDescent="0.25">
      <c r="A17" s="243"/>
      <c r="B17" s="243"/>
      <c r="C17" s="243"/>
      <c r="D17" s="243"/>
      <c r="E17" s="243"/>
      <c r="F17" s="243"/>
      <c r="G17" s="243"/>
      <c r="H17" s="243"/>
      <c r="I17" s="243"/>
      <c r="J17" s="243"/>
    </row>
    <row r="18" spans="1:29" x14ac:dyDescent="0.25">
      <c r="A18" s="243"/>
      <c r="B18" s="243"/>
      <c r="C18" s="243"/>
      <c r="D18" s="243"/>
      <c r="E18" s="243"/>
      <c r="F18" s="243"/>
      <c r="G18" s="243"/>
      <c r="H18" s="243"/>
      <c r="I18" s="243"/>
      <c r="J18" s="243"/>
    </row>
    <row r="19" spans="1:29" x14ac:dyDescent="0.25">
      <c r="A19" s="243"/>
      <c r="B19" s="243"/>
      <c r="C19" s="243"/>
      <c r="D19" s="243"/>
      <c r="E19" s="243"/>
      <c r="F19" s="243"/>
      <c r="G19" s="243"/>
      <c r="H19" s="243"/>
      <c r="I19" s="243"/>
      <c r="J19" s="243"/>
    </row>
    <row r="20" spans="1:29" x14ac:dyDescent="0.25">
      <c r="A20" s="243"/>
      <c r="B20" s="243"/>
      <c r="C20" s="243"/>
      <c r="D20" s="243"/>
      <c r="E20" s="243"/>
      <c r="F20" s="243"/>
      <c r="G20" s="243"/>
      <c r="H20" s="243"/>
      <c r="I20" s="243"/>
      <c r="J20" s="243"/>
    </row>
    <row r="21" spans="1:29" x14ac:dyDescent="0.25">
      <c r="A21" s="243"/>
      <c r="B21" s="243"/>
      <c r="C21" s="243"/>
      <c r="D21" s="243"/>
      <c r="E21" s="243"/>
      <c r="F21" s="243"/>
      <c r="G21" s="243"/>
      <c r="H21" s="243"/>
      <c r="I21" s="243"/>
      <c r="J21" s="243"/>
    </row>
    <row r="22" spans="1:29" x14ac:dyDescent="0.25">
      <c r="A22" s="243"/>
      <c r="B22" s="243"/>
      <c r="C22" s="243"/>
      <c r="D22" s="243"/>
      <c r="E22" s="243"/>
      <c r="F22" s="243"/>
      <c r="G22" s="243"/>
      <c r="H22" s="243"/>
      <c r="I22" s="243"/>
      <c r="J22" s="243"/>
    </row>
    <row r="24" spans="1:29" s="317" customFormat="1" ht="14.25" x14ac:dyDescent="0.2">
      <c r="B24" s="21"/>
      <c r="C24" s="21"/>
      <c r="D24" s="468" t="s">
        <v>47</v>
      </c>
      <c r="E24" s="468"/>
      <c r="F24" s="468"/>
      <c r="G24" s="468"/>
      <c r="H24" s="468"/>
      <c r="I24" s="23"/>
      <c r="J24" s="468" t="s">
        <v>272</v>
      </c>
      <c r="K24" s="468"/>
      <c r="L24" s="468"/>
      <c r="M24" s="468"/>
      <c r="O24" s="144"/>
      <c r="P24" s="144"/>
      <c r="AB24" s="144"/>
      <c r="AC24" s="144"/>
    </row>
    <row r="25" spans="1:29" s="317" customFormat="1" ht="14.25" x14ac:dyDescent="0.2">
      <c r="B25" s="54"/>
      <c r="C25" s="54"/>
      <c r="D25" s="59">
        <v>2022</v>
      </c>
      <c r="E25" s="59">
        <v>2023</v>
      </c>
      <c r="F25" s="59">
        <v>2024</v>
      </c>
      <c r="G25" s="59">
        <v>2025</v>
      </c>
      <c r="H25" s="59">
        <v>2026</v>
      </c>
      <c r="I25" s="25"/>
      <c r="J25" s="59">
        <v>2023</v>
      </c>
      <c r="K25" s="59">
        <v>2024</v>
      </c>
      <c r="L25" s="59">
        <v>2025</v>
      </c>
      <c r="M25" s="59">
        <v>2026</v>
      </c>
      <c r="O25" s="144"/>
      <c r="P25" s="144"/>
      <c r="AB25" s="144"/>
      <c r="AC25" s="144"/>
    </row>
    <row r="26" spans="1:29" s="317" customFormat="1" ht="14.25" x14ac:dyDescent="0.2">
      <c r="C26" s="21" t="s">
        <v>267</v>
      </c>
      <c r="D26" s="310">
        <v>2.4033201580952381</v>
      </c>
      <c r="E26" s="310">
        <v>1.9620342025714284</v>
      </c>
      <c r="F26" s="310">
        <v>1.9180942969999999</v>
      </c>
      <c r="G26" s="310">
        <v>1.6371069538809526</v>
      </c>
      <c r="H26" s="310">
        <v>1.3076416337380952</v>
      </c>
      <c r="I26" s="311"/>
      <c r="J26" s="20">
        <f t="shared" ref="J26:M30" si="0">E26-D26</f>
        <v>-0.44128595552380978</v>
      </c>
      <c r="K26" s="20">
        <f t="shared" si="0"/>
        <v>-4.3939905571428461E-2</v>
      </c>
      <c r="L26" s="20">
        <f t="shared" si="0"/>
        <v>-0.28098734311904727</v>
      </c>
      <c r="M26" s="20">
        <f t="shared" si="0"/>
        <v>-0.32946532014285745</v>
      </c>
      <c r="O26" s="144"/>
      <c r="P26" s="144"/>
      <c r="AB26" s="144"/>
      <c r="AC26" s="144"/>
    </row>
    <row r="27" spans="1:29" s="317" customFormat="1" ht="14.25" x14ac:dyDescent="0.2">
      <c r="C27" s="21" t="s">
        <v>270</v>
      </c>
      <c r="D27" s="310">
        <f>+D29-D26</f>
        <v>1.1792941913047619</v>
      </c>
      <c r="E27" s="310">
        <f>+E29-E26</f>
        <v>0.86992411242857171</v>
      </c>
      <c r="F27" s="310">
        <f>+F29-F26</f>
        <v>0.51659273360000024</v>
      </c>
      <c r="G27" s="310">
        <f>+G29-G26</f>
        <v>0.68592014091904741</v>
      </c>
      <c r="H27" s="310">
        <f>+H29-H26</f>
        <v>0.83978016196190453</v>
      </c>
      <c r="I27" s="311"/>
      <c r="J27" s="20">
        <f t="shared" si="0"/>
        <v>-0.30937007887619017</v>
      </c>
      <c r="K27" s="20">
        <f t="shared" si="0"/>
        <v>-0.35333137882857146</v>
      </c>
      <c r="L27" s="20">
        <f t="shared" si="0"/>
        <v>0.16932740731904716</v>
      </c>
      <c r="M27" s="20">
        <f t="shared" si="0"/>
        <v>0.15386002104285712</v>
      </c>
      <c r="O27" s="144"/>
      <c r="P27" s="144"/>
      <c r="AB27" s="144"/>
      <c r="AC27" s="144"/>
    </row>
    <row r="28" spans="1:29" s="317" customFormat="1" ht="14.25" x14ac:dyDescent="0.2">
      <c r="C28" s="113" t="s">
        <v>271</v>
      </c>
      <c r="D28" s="312">
        <f>+D30-D29</f>
        <v>1.4090548284000004</v>
      </c>
      <c r="E28" s="312">
        <f>+E30-E29</f>
        <v>1.3854472213999993</v>
      </c>
      <c r="F28" s="312">
        <f>+F30-F29</f>
        <v>1.3257435605999999</v>
      </c>
      <c r="G28" s="312">
        <f>+G30-G29</f>
        <v>1.3354441708999998</v>
      </c>
      <c r="H28" s="312">
        <f>+H30-H29</f>
        <v>1.3554129398000003</v>
      </c>
      <c r="I28" s="313"/>
      <c r="J28" s="314">
        <f t="shared" si="0"/>
        <v>-2.3607607000001085E-2</v>
      </c>
      <c r="K28" s="314">
        <f t="shared" si="0"/>
        <v>-5.9703660799999447E-2</v>
      </c>
      <c r="L28" s="314">
        <f t="shared" si="0"/>
        <v>9.7006102999999122E-3</v>
      </c>
      <c r="M28" s="314">
        <f t="shared" si="0"/>
        <v>1.9968768900000544E-2</v>
      </c>
      <c r="O28" s="144"/>
      <c r="P28" s="144"/>
      <c r="AB28" s="144"/>
      <c r="AC28" s="144"/>
    </row>
    <row r="29" spans="1:29" s="317" customFormat="1" ht="14.25" x14ac:dyDescent="0.2">
      <c r="C29" s="21" t="s">
        <v>420</v>
      </c>
      <c r="D29" s="310">
        <v>3.5826143494</v>
      </c>
      <c r="E29" s="310">
        <v>2.8319583150000001</v>
      </c>
      <c r="F29" s="310">
        <v>2.4346870306000001</v>
      </c>
      <c r="G29" s="310">
        <v>2.3230270948</v>
      </c>
      <c r="H29" s="310">
        <v>2.1474217956999997</v>
      </c>
      <c r="I29" s="311"/>
      <c r="J29" s="20">
        <f t="shared" si="0"/>
        <v>-0.75065603439999995</v>
      </c>
      <c r="K29" s="20">
        <f t="shared" si="0"/>
        <v>-0.39727128439999992</v>
      </c>
      <c r="L29" s="20">
        <f t="shared" si="0"/>
        <v>-0.11165993580000011</v>
      </c>
      <c r="M29" s="20">
        <f t="shared" si="0"/>
        <v>-0.17560529910000033</v>
      </c>
      <c r="O29" s="144"/>
      <c r="P29" s="144"/>
      <c r="AB29" s="144"/>
      <c r="AC29" s="144"/>
    </row>
    <row r="30" spans="1:29" s="317" customFormat="1" ht="14.25" x14ac:dyDescent="0.2">
      <c r="B30" s="401"/>
      <c r="C30" s="113" t="s">
        <v>407</v>
      </c>
      <c r="D30" s="400">
        <v>4.9916691778000004</v>
      </c>
      <c r="E30" s="400">
        <v>4.2174055363999994</v>
      </c>
      <c r="F30" s="400">
        <v>3.7604305912</v>
      </c>
      <c r="G30" s="400">
        <v>3.6584712656999998</v>
      </c>
      <c r="H30" s="400">
        <v>3.5028347355</v>
      </c>
      <c r="I30" s="316"/>
      <c r="J30" s="44">
        <f t="shared" si="0"/>
        <v>-0.77426364140000103</v>
      </c>
      <c r="K30" s="44">
        <f t="shared" si="0"/>
        <v>-0.45697494519999937</v>
      </c>
      <c r="L30" s="44">
        <f t="shared" si="0"/>
        <v>-0.1019593255000002</v>
      </c>
      <c r="M30" s="44">
        <f t="shared" si="0"/>
        <v>-0.15563653019999979</v>
      </c>
      <c r="O30" s="144"/>
      <c r="P30" s="144"/>
      <c r="AB30" s="144"/>
      <c r="AC30" s="144"/>
    </row>
    <row r="31" spans="1:29" s="317" customFormat="1" ht="14.25" x14ac:dyDescent="0.2">
      <c r="B31" s="21"/>
      <c r="C31" s="51"/>
      <c r="D31" s="310"/>
      <c r="E31" s="310"/>
      <c r="F31" s="310"/>
      <c r="G31" s="310"/>
      <c r="H31" s="310"/>
      <c r="I31" s="21"/>
      <c r="J31" s="20">
        <f>+SUM(J26:J28)</f>
        <v>-0.77426364140000103</v>
      </c>
      <c r="K31" s="20">
        <f>+SUM(K26:K28)</f>
        <v>-0.45697494519999937</v>
      </c>
      <c r="L31" s="20">
        <f>+SUM(L26:L28)</f>
        <v>-0.1019593255000002</v>
      </c>
      <c r="M31" s="20">
        <f>+SUM(M26:M28)</f>
        <v>-0.15563653019999979</v>
      </c>
      <c r="O31" s="144"/>
      <c r="P31" s="144"/>
      <c r="AB31" s="144"/>
      <c r="AC31" s="144"/>
    </row>
    <row r="32" spans="1:29" s="317" customFormat="1" ht="14.25" x14ac:dyDescent="0.2">
      <c r="B32" s="267" t="s">
        <v>1002</v>
      </c>
      <c r="C32" s="21"/>
      <c r="D32" s="21"/>
      <c r="E32" s="51"/>
      <c r="F32" s="21"/>
      <c r="G32" s="21"/>
      <c r="H32" s="21"/>
      <c r="I32" s="21"/>
      <c r="J32" s="51"/>
      <c r="K32" s="328"/>
      <c r="L32" s="328"/>
      <c r="M32" s="328"/>
      <c r="O32" s="144"/>
      <c r="P32" s="144"/>
      <c r="AB32" s="144"/>
      <c r="AC32" s="144"/>
    </row>
    <row r="33" spans="2:29" s="317" customFormat="1" ht="14.25" x14ac:dyDescent="0.2">
      <c r="O33" s="144"/>
      <c r="P33" s="144"/>
      <c r="AB33" s="144"/>
      <c r="AC33" s="144"/>
    </row>
    <row r="34" spans="2:29" s="317" customFormat="1" ht="14.25" x14ac:dyDescent="0.2">
      <c r="O34" s="144"/>
      <c r="P34" s="144"/>
      <c r="AB34" s="144"/>
      <c r="AC34" s="144"/>
    </row>
    <row r="35" spans="2:29" s="317" customFormat="1" ht="14.25" x14ac:dyDescent="0.2">
      <c r="D35" s="179" t="s">
        <v>481</v>
      </c>
      <c r="E35" s="109" t="s">
        <v>432</v>
      </c>
      <c r="F35" s="109" t="s">
        <v>482</v>
      </c>
      <c r="G35" s="109" t="s">
        <v>444</v>
      </c>
      <c r="H35" s="109"/>
      <c r="I35" s="179" t="s">
        <v>477</v>
      </c>
      <c r="J35" s="109" t="s">
        <v>433</v>
      </c>
      <c r="K35" s="109" t="s">
        <v>478</v>
      </c>
      <c r="L35" s="109" t="s">
        <v>444</v>
      </c>
      <c r="O35" s="144"/>
      <c r="P35" s="144"/>
      <c r="AB35" s="144"/>
      <c r="AC35" s="144"/>
    </row>
    <row r="36" spans="2:29" s="317" customFormat="1" x14ac:dyDescent="0.25">
      <c r="B36" s="402">
        <f t="shared" ref="B36:B87" si="1">YEAR(C36)</f>
        <v>2022</v>
      </c>
      <c r="C36" s="403">
        <v>44562</v>
      </c>
      <c r="D36" s="404">
        <v>3.7242000000000002</v>
      </c>
      <c r="E36" s="405" t="e">
        <v>#N/A</v>
      </c>
      <c r="F36" s="406"/>
      <c r="G36" s="406">
        <v>3.7242000000000002</v>
      </c>
      <c r="H36" s="407"/>
      <c r="I36" s="404">
        <v>2.0597619047619049</v>
      </c>
      <c r="J36" s="405" t="e">
        <v>#N/A</v>
      </c>
      <c r="K36" s="406"/>
      <c r="L36" s="406">
        <v>2.0597619047619049</v>
      </c>
      <c r="M36" s="319"/>
      <c r="O36" s="144"/>
      <c r="P36" s="144"/>
      <c r="AB36" s="144"/>
      <c r="AC36" s="144"/>
    </row>
    <row r="37" spans="2:29" s="317" customFormat="1" x14ac:dyDescent="0.25">
      <c r="B37" s="402">
        <f t="shared" si="1"/>
        <v>2022</v>
      </c>
      <c r="C37" s="403">
        <v>44593</v>
      </c>
      <c r="D37" s="404">
        <v>4.0322500000000003</v>
      </c>
      <c r="E37" s="405" t="e">
        <v>#N/A</v>
      </c>
      <c r="F37" s="406">
        <f t="shared" ref="F37:F46" si="2">AVERAGEIF($B$36:$B$95,B37,$G$36:$G$95)</f>
        <v>4.9980249999999993</v>
      </c>
      <c r="G37" s="406">
        <v>4.0322500000000003</v>
      </c>
      <c r="H37" s="407"/>
      <c r="I37" s="404">
        <v>2.3126190476190476</v>
      </c>
      <c r="J37" s="405" t="e">
        <v>#N/A</v>
      </c>
      <c r="K37" s="406">
        <f>AVERAGEIF($B$36:$B$95,B37,$L$36:$L$95)</f>
        <v>2.3994642857142856</v>
      </c>
      <c r="L37" s="406">
        <v>2.3126190476190476</v>
      </c>
      <c r="M37" s="319"/>
      <c r="O37" s="144"/>
      <c r="P37" s="144"/>
      <c r="AB37" s="144"/>
      <c r="AC37" s="144"/>
    </row>
    <row r="38" spans="2:29" s="317" customFormat="1" x14ac:dyDescent="0.25">
      <c r="B38" s="402">
        <f t="shared" si="1"/>
        <v>2022</v>
      </c>
      <c r="C38" s="403">
        <v>44621</v>
      </c>
      <c r="D38" s="404">
        <v>5.1044999999999998</v>
      </c>
      <c r="E38" s="405" t="e">
        <v>#N/A</v>
      </c>
      <c r="F38" s="406">
        <f t="shared" si="2"/>
        <v>4.9980249999999993</v>
      </c>
      <c r="G38" s="406">
        <v>5.1044999999999998</v>
      </c>
      <c r="H38" s="407"/>
      <c r="I38" s="404">
        <v>2.7916666666666665</v>
      </c>
      <c r="J38" s="405" t="e">
        <v>#N/A</v>
      </c>
      <c r="K38" s="406">
        <f t="shared" ref="K38:K46" si="3">AVERAGEIF($B$36:$B$95,B38,$L$36:$L$95)</f>
        <v>2.3994642857142856</v>
      </c>
      <c r="L38" s="406">
        <v>2.7916666666666665</v>
      </c>
      <c r="M38" s="319"/>
      <c r="O38" s="144"/>
      <c r="P38" s="144"/>
      <c r="AB38" s="144"/>
      <c r="AC38" s="144"/>
    </row>
    <row r="39" spans="2:29" s="317" customFormat="1" x14ac:dyDescent="0.25">
      <c r="B39" s="402">
        <f t="shared" si="1"/>
        <v>2022</v>
      </c>
      <c r="C39" s="403">
        <v>44652</v>
      </c>
      <c r="D39" s="404">
        <v>5.1194999999999995</v>
      </c>
      <c r="E39" s="405" t="e">
        <v>#N/A</v>
      </c>
      <c r="F39" s="406">
        <f t="shared" si="2"/>
        <v>4.9980249999999993</v>
      </c>
      <c r="G39" s="406">
        <v>5.1194999999999995</v>
      </c>
      <c r="H39" s="407"/>
      <c r="I39" s="404">
        <v>2.4899999999999998</v>
      </c>
      <c r="J39" s="405" t="e">
        <v>#N/A</v>
      </c>
      <c r="K39" s="406">
        <f t="shared" si="3"/>
        <v>2.3994642857142856</v>
      </c>
      <c r="L39" s="406">
        <v>2.4899999999999998</v>
      </c>
      <c r="M39" s="319"/>
      <c r="O39" s="144"/>
      <c r="P39" s="144"/>
      <c r="AB39" s="144"/>
      <c r="AC39" s="144"/>
    </row>
    <row r="40" spans="2:29" s="317" customFormat="1" x14ac:dyDescent="0.25">
      <c r="B40" s="402">
        <f t="shared" si="1"/>
        <v>2022</v>
      </c>
      <c r="C40" s="403">
        <v>44682</v>
      </c>
      <c r="D40" s="404">
        <v>5.5710000000000006</v>
      </c>
      <c r="E40" s="405" t="e">
        <v>#N/A</v>
      </c>
      <c r="F40" s="406">
        <f t="shared" si="2"/>
        <v>4.9980249999999993</v>
      </c>
      <c r="G40" s="406">
        <v>5.5710000000000006</v>
      </c>
      <c r="H40" s="407"/>
      <c r="I40" s="404">
        <v>2.6985714285714288</v>
      </c>
      <c r="J40" s="405" t="e">
        <v>#N/A</v>
      </c>
      <c r="K40" s="406">
        <f t="shared" si="3"/>
        <v>2.3994642857142856</v>
      </c>
      <c r="L40" s="406">
        <v>2.6985714285714288</v>
      </c>
      <c r="M40" s="319"/>
      <c r="O40" s="144"/>
      <c r="P40" s="144"/>
      <c r="AB40" s="144"/>
      <c r="AC40" s="144"/>
    </row>
    <row r="41" spans="2:29" s="317" customFormat="1" x14ac:dyDescent="0.25">
      <c r="B41" s="402">
        <f t="shared" si="1"/>
        <v>2022</v>
      </c>
      <c r="C41" s="403">
        <v>44713</v>
      </c>
      <c r="D41" s="404">
        <v>5.7534999999999998</v>
      </c>
      <c r="E41" s="405" t="e">
        <v>#N/A</v>
      </c>
      <c r="F41" s="406">
        <f t="shared" si="2"/>
        <v>4.9980249999999993</v>
      </c>
      <c r="G41" s="406">
        <v>5.7534999999999998</v>
      </c>
      <c r="H41" s="407"/>
      <c r="I41" s="404">
        <v>2.9216666666666664</v>
      </c>
      <c r="J41" s="405" t="e">
        <v>#N/A</v>
      </c>
      <c r="K41" s="406">
        <f t="shared" si="3"/>
        <v>2.3994642857142856</v>
      </c>
      <c r="L41" s="406">
        <v>2.9216666666666664</v>
      </c>
      <c r="M41" s="319"/>
      <c r="O41" s="144"/>
      <c r="P41" s="144"/>
      <c r="AB41" s="144"/>
      <c r="AC41" s="144"/>
    </row>
    <row r="42" spans="2:29" s="317" customFormat="1" x14ac:dyDescent="0.25">
      <c r="B42" s="402">
        <f t="shared" si="1"/>
        <v>2022</v>
      </c>
      <c r="C42" s="403">
        <v>44743</v>
      </c>
      <c r="D42" s="404">
        <v>5.4857500000000003</v>
      </c>
      <c r="E42" s="405" t="e">
        <v>#N/A</v>
      </c>
      <c r="F42" s="406">
        <f t="shared" si="2"/>
        <v>4.9980249999999993</v>
      </c>
      <c r="G42" s="406">
        <v>5.4857500000000003</v>
      </c>
      <c r="H42" s="407"/>
      <c r="I42" s="404">
        <v>2.665</v>
      </c>
      <c r="J42" s="405" t="e">
        <v>#N/A</v>
      </c>
      <c r="K42" s="406">
        <f t="shared" si="3"/>
        <v>2.3994642857142856</v>
      </c>
      <c r="L42" s="406">
        <v>2.665</v>
      </c>
      <c r="M42" s="319"/>
      <c r="O42" s="144"/>
      <c r="P42" s="144"/>
      <c r="AB42" s="144"/>
      <c r="AC42" s="144"/>
    </row>
    <row r="43" spans="2:29" s="317" customFormat="1" x14ac:dyDescent="0.25">
      <c r="B43" s="402">
        <f t="shared" si="1"/>
        <v>2022</v>
      </c>
      <c r="C43" s="403">
        <v>44774</v>
      </c>
      <c r="D43" s="404">
        <v>5.0132000000000003</v>
      </c>
      <c r="E43" s="405" t="e">
        <v>#N/A</v>
      </c>
      <c r="F43" s="406">
        <f t="shared" si="2"/>
        <v>4.9980249999999993</v>
      </c>
      <c r="G43" s="406">
        <v>5.0132000000000003</v>
      </c>
      <c r="H43" s="407"/>
      <c r="I43" s="404">
        <v>2.3916666666666666</v>
      </c>
      <c r="J43" s="405" t="e">
        <v>#N/A</v>
      </c>
      <c r="K43" s="406">
        <f t="shared" si="3"/>
        <v>2.3994642857142856</v>
      </c>
      <c r="L43" s="406">
        <v>2.3916666666666666</v>
      </c>
      <c r="M43" s="319"/>
      <c r="O43" s="144"/>
      <c r="P43" s="144"/>
      <c r="AB43" s="144"/>
      <c r="AC43" s="144"/>
    </row>
    <row r="44" spans="2:29" s="317" customFormat="1" x14ac:dyDescent="0.25">
      <c r="B44" s="402">
        <f t="shared" si="1"/>
        <v>2022</v>
      </c>
      <c r="C44" s="403">
        <v>44805</v>
      </c>
      <c r="D44" s="404">
        <v>4.9924999999999997</v>
      </c>
      <c r="E44" s="405" t="e">
        <v>#N/A</v>
      </c>
      <c r="F44" s="406">
        <f t="shared" si="2"/>
        <v>4.9980249999999993</v>
      </c>
      <c r="G44" s="406">
        <v>4.9924999999999997</v>
      </c>
      <c r="H44" s="407"/>
      <c r="I44" s="404">
        <v>2.1371428571428575</v>
      </c>
      <c r="J44" s="405" t="e">
        <v>#N/A</v>
      </c>
      <c r="K44" s="406">
        <f t="shared" si="3"/>
        <v>2.3994642857142856</v>
      </c>
      <c r="L44" s="406">
        <v>2.1371428571428575</v>
      </c>
      <c r="M44" s="319"/>
      <c r="O44" s="144"/>
      <c r="P44" s="144"/>
      <c r="AB44" s="144"/>
      <c r="AC44" s="144"/>
    </row>
    <row r="45" spans="2:29" s="317" customFormat="1" x14ac:dyDescent="0.25">
      <c r="B45" s="402">
        <f t="shared" si="1"/>
        <v>2022</v>
      </c>
      <c r="C45" s="403">
        <v>44835</v>
      </c>
      <c r="D45" s="404">
        <v>5.2114000000000003</v>
      </c>
      <c r="E45" s="405" t="e">
        <v>#N/A</v>
      </c>
      <c r="F45" s="406">
        <f t="shared" si="2"/>
        <v>4.9980249999999993</v>
      </c>
      <c r="G45" s="406">
        <v>5.2114000000000003</v>
      </c>
      <c r="H45" s="407"/>
      <c r="I45" s="404">
        <v>2.222142857142857</v>
      </c>
      <c r="J45" s="405" t="e">
        <v>#N/A</v>
      </c>
      <c r="K45" s="406">
        <f t="shared" si="3"/>
        <v>2.3994642857142856</v>
      </c>
      <c r="L45" s="406">
        <v>2.222142857142857</v>
      </c>
      <c r="M45" s="319"/>
      <c r="O45" s="144"/>
      <c r="P45" s="144"/>
      <c r="AB45" s="144"/>
      <c r="AC45" s="144"/>
    </row>
    <row r="46" spans="2:29" s="317" customFormat="1" x14ac:dyDescent="0.25">
      <c r="B46" s="402">
        <f t="shared" si="1"/>
        <v>2022</v>
      </c>
      <c r="C46" s="403">
        <v>44866</v>
      </c>
      <c r="D46" s="404">
        <v>5.2549999999999999</v>
      </c>
      <c r="E46" s="405" t="e">
        <v>#N/A</v>
      </c>
      <c r="F46" s="406">
        <f t="shared" si="2"/>
        <v>4.9980249999999993</v>
      </c>
      <c r="G46" s="406">
        <v>5.2549999999999999</v>
      </c>
      <c r="H46" s="407"/>
      <c r="I46" s="404">
        <v>2.1766666666666667</v>
      </c>
      <c r="J46" s="405" t="e">
        <v>#N/A</v>
      </c>
      <c r="K46" s="406">
        <f t="shared" si="3"/>
        <v>2.3994642857142856</v>
      </c>
      <c r="L46" s="406">
        <v>2.1766666666666667</v>
      </c>
      <c r="M46" s="319"/>
      <c r="O46" s="144"/>
      <c r="P46" s="144"/>
      <c r="AB46" s="144"/>
      <c r="AC46" s="144"/>
    </row>
    <row r="47" spans="2:29" s="317" customFormat="1" x14ac:dyDescent="0.25">
      <c r="B47" s="402">
        <f t="shared" si="1"/>
        <v>2022</v>
      </c>
      <c r="C47" s="403">
        <v>44896</v>
      </c>
      <c r="D47" s="404">
        <v>4.7134999999999998</v>
      </c>
      <c r="E47" s="405" t="e">
        <v>#N/A</v>
      </c>
      <c r="F47" s="406"/>
      <c r="G47" s="406">
        <v>4.7134999999999998</v>
      </c>
      <c r="H47" s="407"/>
      <c r="I47" s="404">
        <v>1.9266666666666667</v>
      </c>
      <c r="J47" s="405" t="e">
        <v>#N/A</v>
      </c>
      <c r="K47" s="406"/>
      <c r="L47" s="406">
        <v>1.9266666666666667</v>
      </c>
      <c r="M47" s="319"/>
      <c r="O47" s="144"/>
      <c r="P47" s="144"/>
      <c r="AB47" s="144"/>
      <c r="AC47" s="144"/>
    </row>
    <row r="48" spans="2:29" s="317" customFormat="1" x14ac:dyDescent="0.25">
      <c r="B48" s="402">
        <f t="shared" si="1"/>
        <v>2023</v>
      </c>
      <c r="C48" s="403">
        <v>44927</v>
      </c>
      <c r="D48" s="404">
        <v>4.5763999999999996</v>
      </c>
      <c r="E48" s="405" t="e">
        <v>#N/A</v>
      </c>
      <c r="F48" s="406"/>
      <c r="G48" s="406">
        <v>4.5763999999999996</v>
      </c>
      <c r="H48" s="407"/>
      <c r="I48" s="404">
        <v>1.9642857142857142</v>
      </c>
      <c r="J48" s="405" t="e">
        <v>#N/A</v>
      </c>
      <c r="K48" s="406"/>
      <c r="L48" s="406">
        <v>1.9642857142857142</v>
      </c>
      <c r="M48" s="319"/>
      <c r="O48" s="144"/>
      <c r="P48" s="144"/>
      <c r="AB48" s="144"/>
      <c r="AC48" s="144"/>
    </row>
    <row r="49" spans="2:29" s="317" customFormat="1" x14ac:dyDescent="0.25">
      <c r="B49" s="402">
        <f t="shared" si="1"/>
        <v>2023</v>
      </c>
      <c r="C49" s="403">
        <v>44958</v>
      </c>
      <c r="D49" s="404">
        <v>4.4132499999999997</v>
      </c>
      <c r="E49" s="405" t="e">
        <v>#N/A</v>
      </c>
      <c r="F49" s="406">
        <f t="shared" ref="F49:F58" si="4">AVERAGEIF($B$36:$B$95,B49,$G$36:$G$95)</f>
        <v>4.2136166666666668</v>
      </c>
      <c r="G49" s="406">
        <v>4.4132499999999997</v>
      </c>
      <c r="H49" s="407"/>
      <c r="I49" s="404">
        <v>1.9664285714285714</v>
      </c>
      <c r="J49" s="405" t="e">
        <v>#N/A</v>
      </c>
      <c r="K49" s="406">
        <f>AVERAGEIF($B$36:$B$95,B49,$L$36:$L$95)</f>
        <v>1.9635317460317461</v>
      </c>
      <c r="L49" s="406">
        <v>1.9664285714285714</v>
      </c>
      <c r="M49" s="319"/>
      <c r="O49" s="144"/>
      <c r="P49" s="144"/>
      <c r="AB49" s="144"/>
      <c r="AC49" s="144"/>
    </row>
    <row r="50" spans="2:29" s="317" customFormat="1" x14ac:dyDescent="0.25">
      <c r="B50" s="402">
        <f t="shared" si="1"/>
        <v>2023</v>
      </c>
      <c r="C50" s="403">
        <v>44986</v>
      </c>
      <c r="D50" s="404">
        <v>4.2104999999999997</v>
      </c>
      <c r="E50" s="405" t="e">
        <v>#N/A</v>
      </c>
      <c r="F50" s="406">
        <f t="shared" si="4"/>
        <v>4.2136166666666668</v>
      </c>
      <c r="G50" s="406">
        <v>4.2104999999999997</v>
      </c>
      <c r="H50" s="407"/>
      <c r="I50" s="404">
        <v>1.8673809523809526</v>
      </c>
      <c r="J50" s="405" t="e">
        <v>#N/A</v>
      </c>
      <c r="K50" s="406">
        <f t="shared" ref="K50:K58" si="5">AVERAGEIF($B$36:$B$95,B50,$L$36:$L$95)</f>
        <v>1.9635317460317461</v>
      </c>
      <c r="L50" s="406">
        <v>1.8673809523809526</v>
      </c>
      <c r="M50" s="319"/>
      <c r="O50" s="144"/>
      <c r="P50" s="144"/>
      <c r="AB50" s="144"/>
      <c r="AC50" s="144"/>
    </row>
    <row r="51" spans="2:29" s="317" customFormat="1" x14ac:dyDescent="0.25">
      <c r="B51" s="402">
        <f t="shared" si="1"/>
        <v>2023</v>
      </c>
      <c r="C51" s="403">
        <v>45017</v>
      </c>
      <c r="D51" s="404">
        <v>4.0990000000000002</v>
      </c>
      <c r="E51" s="405" t="e">
        <v>#N/A</v>
      </c>
      <c r="F51" s="406">
        <f t="shared" si="4"/>
        <v>4.2136166666666668</v>
      </c>
      <c r="G51" s="406">
        <v>4.0990000000000002</v>
      </c>
      <c r="H51" s="407"/>
      <c r="I51" s="404">
        <v>2.0152380952380953</v>
      </c>
      <c r="J51" s="405" t="e">
        <v>#N/A</v>
      </c>
      <c r="K51" s="406">
        <f t="shared" si="5"/>
        <v>1.9635317460317461</v>
      </c>
      <c r="L51" s="406">
        <v>2.0152380952380953</v>
      </c>
      <c r="M51" s="319"/>
      <c r="O51" s="144"/>
      <c r="P51" s="144"/>
      <c r="AB51" s="144"/>
      <c r="AC51" s="144"/>
    </row>
    <row r="52" spans="2:29" s="317" customFormat="1" x14ac:dyDescent="0.25">
      <c r="B52" s="402">
        <f t="shared" si="1"/>
        <v>2023</v>
      </c>
      <c r="C52" s="403">
        <v>45047</v>
      </c>
      <c r="D52" s="404">
        <v>3.915</v>
      </c>
      <c r="E52" s="405" t="e">
        <v>#N/A</v>
      </c>
      <c r="F52" s="406">
        <f t="shared" si="4"/>
        <v>4.2136166666666668</v>
      </c>
      <c r="G52" s="406">
        <v>3.915</v>
      </c>
      <c r="H52" s="407"/>
      <c r="I52" s="404">
        <v>1.7969047619047618</v>
      </c>
      <c r="J52" s="405" t="e">
        <v>#N/A</v>
      </c>
      <c r="K52" s="406">
        <f t="shared" si="5"/>
        <v>1.9635317460317461</v>
      </c>
      <c r="L52" s="406">
        <v>1.7969047619047618</v>
      </c>
      <c r="M52" s="319"/>
      <c r="O52" s="144"/>
      <c r="P52" s="144"/>
      <c r="AB52" s="144"/>
      <c r="AC52" s="144"/>
    </row>
    <row r="53" spans="2:29" s="317" customFormat="1" x14ac:dyDescent="0.25">
      <c r="B53" s="402">
        <f t="shared" si="1"/>
        <v>2023</v>
      </c>
      <c r="C53" s="403">
        <v>45078</v>
      </c>
      <c r="D53" s="404">
        <v>3.8017500000000002</v>
      </c>
      <c r="E53" s="405" t="e">
        <v>#N/A</v>
      </c>
      <c r="F53" s="406">
        <f t="shared" si="4"/>
        <v>4.2136166666666668</v>
      </c>
      <c r="G53" s="406">
        <v>3.8017500000000002</v>
      </c>
      <c r="H53" s="407"/>
      <c r="I53" s="404">
        <v>1.7819047619047619</v>
      </c>
      <c r="J53" s="405" t="e">
        <v>#N/A</v>
      </c>
      <c r="K53" s="406">
        <f t="shared" si="5"/>
        <v>1.9635317460317461</v>
      </c>
      <c r="L53" s="406">
        <v>1.7819047619047619</v>
      </c>
      <c r="M53" s="319"/>
      <c r="O53" s="144"/>
      <c r="P53" s="144"/>
      <c r="AB53" s="144"/>
      <c r="AC53" s="144"/>
    </row>
    <row r="54" spans="2:29" s="317" customFormat="1" x14ac:dyDescent="0.25">
      <c r="B54" s="402">
        <f t="shared" si="1"/>
        <v>2023</v>
      </c>
      <c r="C54" s="403">
        <v>45108</v>
      </c>
      <c r="D54" s="404">
        <v>3.8822000000000001</v>
      </c>
      <c r="E54" s="405" t="e">
        <v>#N/A</v>
      </c>
      <c r="F54" s="406">
        <f t="shared" si="4"/>
        <v>4.2136166666666668</v>
      </c>
      <c r="G54" s="406">
        <v>3.8822000000000001</v>
      </c>
      <c r="H54" s="407"/>
      <c r="I54" s="404">
        <v>1.9073809523809524</v>
      </c>
      <c r="J54" s="405" t="e">
        <v>#N/A</v>
      </c>
      <c r="K54" s="406">
        <f t="shared" si="5"/>
        <v>1.9635317460317461</v>
      </c>
      <c r="L54" s="406">
        <v>1.9073809523809524</v>
      </c>
      <c r="M54" s="319"/>
      <c r="O54" s="144"/>
      <c r="P54" s="144"/>
      <c r="AB54" s="144"/>
      <c r="AC54" s="144"/>
    </row>
    <row r="55" spans="2:29" s="317" customFormat="1" x14ac:dyDescent="0.25">
      <c r="B55" s="402">
        <f t="shared" si="1"/>
        <v>2023</v>
      </c>
      <c r="C55" s="403">
        <v>45139</v>
      </c>
      <c r="D55" s="404">
        <v>4.3702499999999995</v>
      </c>
      <c r="E55" s="405" t="e">
        <v>#N/A</v>
      </c>
      <c r="F55" s="406">
        <f t="shared" si="4"/>
        <v>4.2136166666666668</v>
      </c>
      <c r="G55" s="406">
        <v>4.3702499999999995</v>
      </c>
      <c r="H55" s="407"/>
      <c r="I55" s="404">
        <v>2.0511904761904765</v>
      </c>
      <c r="J55" s="405" t="e">
        <v>#N/A</v>
      </c>
      <c r="K55" s="406">
        <f t="shared" si="5"/>
        <v>1.9635317460317461</v>
      </c>
      <c r="L55" s="406">
        <v>2.0511904761904765</v>
      </c>
      <c r="M55" s="319"/>
      <c r="O55" s="144"/>
      <c r="P55" s="144"/>
      <c r="AB55" s="144"/>
      <c r="AC55" s="144"/>
    </row>
    <row r="56" spans="2:29" s="317" customFormat="1" x14ac:dyDescent="0.25">
      <c r="B56" s="402">
        <f t="shared" si="1"/>
        <v>2023</v>
      </c>
      <c r="C56" s="403">
        <v>45170</v>
      </c>
      <c r="D56" s="404">
        <v>4.5627499999999994</v>
      </c>
      <c r="E56" s="405" t="e">
        <v>#N/A</v>
      </c>
      <c r="F56" s="406">
        <f t="shared" si="4"/>
        <v>4.2136166666666668</v>
      </c>
      <c r="G56" s="406">
        <v>4.5627499999999994</v>
      </c>
      <c r="H56" s="407"/>
      <c r="I56" s="404">
        <v>2.2314285714285713</v>
      </c>
      <c r="J56" s="405" t="e">
        <v>#N/A</v>
      </c>
      <c r="K56" s="406">
        <f t="shared" si="5"/>
        <v>1.9635317460317461</v>
      </c>
      <c r="L56" s="406">
        <v>2.2314285714285713</v>
      </c>
      <c r="M56" s="319"/>
      <c r="O56" s="144"/>
      <c r="P56" s="144"/>
      <c r="AB56" s="144"/>
      <c r="AC56" s="144"/>
    </row>
    <row r="57" spans="2:29" s="317" customFormat="1" x14ac:dyDescent="0.25">
      <c r="B57" s="402">
        <f t="shared" si="1"/>
        <v>2023</v>
      </c>
      <c r="C57" s="403">
        <v>45200</v>
      </c>
      <c r="D57" s="404">
        <v>4.5068000000000001</v>
      </c>
      <c r="E57" s="405" t="e">
        <v>#N/A</v>
      </c>
      <c r="F57" s="406">
        <f t="shared" si="4"/>
        <v>4.2136166666666668</v>
      </c>
      <c r="G57" s="406">
        <v>4.5068000000000001</v>
      </c>
      <c r="H57" s="407"/>
      <c r="I57" s="404">
        <v>2.157142857142857</v>
      </c>
      <c r="J57" s="405" t="e">
        <v>#N/A</v>
      </c>
      <c r="K57" s="406">
        <f t="shared" si="5"/>
        <v>1.9635317460317461</v>
      </c>
      <c r="L57" s="406">
        <v>2.157142857142857</v>
      </c>
      <c r="M57" s="319"/>
      <c r="O57" s="144"/>
      <c r="P57" s="144"/>
      <c r="AB57" s="144"/>
      <c r="AC57" s="144"/>
    </row>
    <row r="58" spans="2:29" s="317" customFormat="1" x14ac:dyDescent="0.25">
      <c r="B58" s="402">
        <f t="shared" si="1"/>
        <v>2023</v>
      </c>
      <c r="C58" s="403">
        <v>45231</v>
      </c>
      <c r="D58" s="404">
        <v>4.2537500000000001</v>
      </c>
      <c r="E58" s="405" t="e">
        <v>#N/A</v>
      </c>
      <c r="F58" s="406">
        <f t="shared" si="4"/>
        <v>4.2136166666666668</v>
      </c>
      <c r="G58" s="406">
        <v>4.2537500000000001</v>
      </c>
      <c r="H58" s="407"/>
      <c r="I58" s="404">
        <v>1.9747619047619047</v>
      </c>
      <c r="J58" s="405" t="e">
        <v>#N/A</v>
      </c>
      <c r="K58" s="406">
        <f t="shared" si="5"/>
        <v>1.9635317460317461</v>
      </c>
      <c r="L58" s="406">
        <v>1.9747619047619047</v>
      </c>
      <c r="M58" s="319"/>
      <c r="O58" s="144"/>
      <c r="P58" s="144"/>
      <c r="AB58" s="144"/>
      <c r="AC58" s="144"/>
    </row>
    <row r="59" spans="2:29" s="317" customFormat="1" x14ac:dyDescent="0.25">
      <c r="B59" s="402">
        <f t="shared" si="1"/>
        <v>2023</v>
      </c>
      <c r="C59" s="403">
        <v>45261</v>
      </c>
      <c r="D59" s="404">
        <v>3.9717500000000001</v>
      </c>
      <c r="E59" s="405" t="e">
        <v>#N/A</v>
      </c>
      <c r="F59" s="406"/>
      <c r="G59" s="406">
        <v>3.9717500000000001</v>
      </c>
      <c r="H59" s="407"/>
      <c r="I59" s="404">
        <v>1.8483333333333332</v>
      </c>
      <c r="J59" s="405" t="e">
        <v>#N/A</v>
      </c>
      <c r="K59" s="406"/>
      <c r="L59" s="406">
        <v>1.8483333333333332</v>
      </c>
      <c r="M59" s="319"/>
      <c r="O59" s="144"/>
      <c r="P59" s="144"/>
      <c r="AB59" s="144"/>
      <c r="AC59" s="144"/>
    </row>
    <row r="60" spans="2:29" s="317" customFormat="1" x14ac:dyDescent="0.25">
      <c r="B60" s="402">
        <f t="shared" si="1"/>
        <v>2024</v>
      </c>
      <c r="C60" s="403">
        <v>45292</v>
      </c>
      <c r="D60" s="404">
        <v>3.8544</v>
      </c>
      <c r="E60" s="405" t="e">
        <v>#N/A</v>
      </c>
      <c r="F60" s="406"/>
      <c r="G60" s="406">
        <v>3.8544</v>
      </c>
      <c r="H60" s="407"/>
      <c r="I60" s="404">
        <v>1.9076190476190478</v>
      </c>
      <c r="J60" s="405" t="e">
        <v>#N/A</v>
      </c>
      <c r="K60" s="406"/>
      <c r="L60" s="406">
        <v>1.9076190476190478</v>
      </c>
      <c r="M60" s="319"/>
      <c r="O60" s="144"/>
      <c r="P60" s="144"/>
      <c r="AB60" s="144"/>
      <c r="AC60" s="144"/>
    </row>
    <row r="61" spans="2:29" s="317" customFormat="1" x14ac:dyDescent="0.25">
      <c r="B61" s="402">
        <f t="shared" si="1"/>
        <v>2024</v>
      </c>
      <c r="C61" s="403">
        <v>45323</v>
      </c>
      <c r="D61" s="404">
        <v>4.0437500000000002</v>
      </c>
      <c r="E61" s="405" t="e">
        <v>#N/A</v>
      </c>
      <c r="F61" s="406">
        <f t="shared" ref="F61:F70" si="6">AVERAGEIF($B$36:$B$95,B61,$G$36:$G$95)</f>
        <v>3.7612749999999999</v>
      </c>
      <c r="G61" s="406">
        <v>4.0437500000000002</v>
      </c>
      <c r="H61" s="407"/>
      <c r="I61" s="404">
        <v>1.9876190476190476</v>
      </c>
      <c r="J61" s="405" t="e">
        <v>#N/A</v>
      </c>
      <c r="K61" s="406">
        <f>AVERAGEIF($B$36:$B$95,B61,$L$36:$L$95)</f>
        <v>1.9173015873015873</v>
      </c>
      <c r="L61" s="406">
        <v>1.9876190476190476</v>
      </c>
      <c r="M61" s="319"/>
      <c r="O61" s="144"/>
      <c r="P61" s="144"/>
      <c r="AB61" s="144"/>
      <c r="AC61" s="144"/>
    </row>
    <row r="62" spans="2:29" s="317" customFormat="1" x14ac:dyDescent="0.25">
      <c r="B62" s="402">
        <f t="shared" si="1"/>
        <v>2024</v>
      </c>
      <c r="C62" s="403">
        <v>45352</v>
      </c>
      <c r="D62" s="404">
        <v>4.0220000000000002</v>
      </c>
      <c r="E62" s="405" t="e">
        <v>#N/A</v>
      </c>
      <c r="F62" s="406">
        <f t="shared" si="6"/>
        <v>3.7612749999999999</v>
      </c>
      <c r="G62" s="406">
        <v>4.0220000000000002</v>
      </c>
      <c r="H62" s="407"/>
      <c r="I62" s="404">
        <v>2.0335714285714284</v>
      </c>
      <c r="J62" s="405" t="e">
        <v>#N/A</v>
      </c>
      <c r="K62" s="406">
        <f t="shared" ref="K62:K70" si="7">AVERAGEIF($B$36:$B$95,B62,$L$36:$L$95)</f>
        <v>1.9173015873015873</v>
      </c>
      <c r="L62" s="406">
        <v>2.0335714285714284</v>
      </c>
      <c r="M62" s="319"/>
      <c r="O62" s="144"/>
      <c r="P62" s="144"/>
      <c r="AB62" s="144"/>
      <c r="AC62" s="144"/>
    </row>
    <row r="63" spans="2:29" s="317" customFormat="1" x14ac:dyDescent="0.25">
      <c r="B63" s="402">
        <f t="shared" si="1"/>
        <v>2024</v>
      </c>
      <c r="C63" s="403">
        <v>45383</v>
      </c>
      <c r="D63" s="404">
        <v>4.0022000000000002</v>
      </c>
      <c r="E63" s="405" t="e">
        <v>#N/A</v>
      </c>
      <c r="F63" s="408">
        <f t="shared" si="6"/>
        <v>3.7612749999999999</v>
      </c>
      <c r="G63" s="406">
        <v>4.0022000000000002</v>
      </c>
      <c r="H63" s="407"/>
      <c r="I63" s="404">
        <v>2.1414285714285715</v>
      </c>
      <c r="J63" s="405" t="e">
        <v>#N/A</v>
      </c>
      <c r="K63" s="406">
        <f t="shared" si="7"/>
        <v>1.9173015873015873</v>
      </c>
      <c r="L63" s="406">
        <v>2.1414285714285715</v>
      </c>
      <c r="M63" s="319"/>
      <c r="O63" s="144"/>
      <c r="P63" s="144"/>
      <c r="AB63" s="144"/>
      <c r="AC63" s="144"/>
    </row>
    <row r="64" spans="2:29" s="317" customFormat="1" x14ac:dyDescent="0.25">
      <c r="B64" s="402">
        <f t="shared" si="1"/>
        <v>2024</v>
      </c>
      <c r="C64" s="403">
        <v>45413</v>
      </c>
      <c r="D64" s="404">
        <v>3.8222500000000004</v>
      </c>
      <c r="E64" s="405" t="e">
        <v>#N/A</v>
      </c>
      <c r="F64" s="408">
        <f t="shared" si="6"/>
        <v>3.7612749999999999</v>
      </c>
      <c r="G64" s="406">
        <v>3.8222500000000004</v>
      </c>
      <c r="H64" s="407"/>
      <c r="I64" s="404">
        <v>1.9464285714285714</v>
      </c>
      <c r="J64" s="405" t="e">
        <v>#N/A</v>
      </c>
      <c r="K64" s="406">
        <f t="shared" si="7"/>
        <v>1.9173015873015873</v>
      </c>
      <c r="L64" s="406">
        <v>1.9464285714285714</v>
      </c>
      <c r="M64" s="319"/>
      <c r="O64" s="144"/>
      <c r="P64" s="144"/>
      <c r="AB64" s="144"/>
      <c r="AC64" s="144"/>
    </row>
    <row r="65" spans="2:29" s="317" customFormat="1" x14ac:dyDescent="0.25">
      <c r="B65" s="402">
        <f t="shared" si="1"/>
        <v>2024</v>
      </c>
      <c r="C65" s="403">
        <v>45444</v>
      </c>
      <c r="D65" s="404">
        <v>3.722</v>
      </c>
      <c r="E65" s="405" t="e">
        <v>#N/A</v>
      </c>
      <c r="F65" s="408">
        <f t="shared" si="6"/>
        <v>3.7612749999999999</v>
      </c>
      <c r="G65" s="406">
        <v>3.722</v>
      </c>
      <c r="H65" s="407"/>
      <c r="I65" s="404">
        <v>1.9583333333333333</v>
      </c>
      <c r="J65" s="405" t="e">
        <v>#N/A</v>
      </c>
      <c r="K65" s="406">
        <f t="shared" si="7"/>
        <v>1.9173015873015873</v>
      </c>
      <c r="L65" s="406">
        <v>1.9583333333333333</v>
      </c>
      <c r="M65" s="319"/>
      <c r="O65" s="144"/>
      <c r="P65" s="144"/>
      <c r="AB65" s="144"/>
      <c r="AC65" s="144"/>
    </row>
    <row r="66" spans="2:29" s="317" customFormat="1" x14ac:dyDescent="0.25">
      <c r="B66" s="402">
        <f t="shared" si="1"/>
        <v>2024</v>
      </c>
      <c r="C66" s="403">
        <v>45474</v>
      </c>
      <c r="D66" s="404">
        <v>3.8102</v>
      </c>
      <c r="E66" s="405" t="e">
        <v>#N/A</v>
      </c>
      <c r="F66" s="408">
        <f t="shared" si="6"/>
        <v>3.7612749999999999</v>
      </c>
      <c r="G66" s="406">
        <v>3.8102</v>
      </c>
      <c r="H66" s="407"/>
      <c r="I66" s="404">
        <v>2.0273809523809527</v>
      </c>
      <c r="J66" s="405" t="e">
        <v>#N/A</v>
      </c>
      <c r="K66" s="406">
        <f t="shared" si="7"/>
        <v>1.9173015873015873</v>
      </c>
      <c r="L66" s="406">
        <v>2.0273809523809527</v>
      </c>
      <c r="M66" s="319"/>
      <c r="O66" s="144"/>
      <c r="P66" s="144"/>
      <c r="AB66" s="144"/>
      <c r="AC66" s="144"/>
    </row>
    <row r="67" spans="2:29" s="317" customFormat="1" x14ac:dyDescent="0.25">
      <c r="B67" s="402">
        <f t="shared" si="1"/>
        <v>2024</v>
      </c>
      <c r="C67" s="403">
        <v>45505</v>
      </c>
      <c r="D67" s="404">
        <v>3.6995</v>
      </c>
      <c r="E67" s="405" t="e">
        <v>#N/A</v>
      </c>
      <c r="F67" s="408">
        <f t="shared" si="6"/>
        <v>3.7612749999999999</v>
      </c>
      <c r="G67" s="406">
        <v>3.6995</v>
      </c>
      <c r="H67" s="407"/>
      <c r="I67" s="404">
        <v>1.9133333333333333</v>
      </c>
      <c r="J67" s="405" t="e">
        <v>#N/A</v>
      </c>
      <c r="K67" s="406">
        <f t="shared" si="7"/>
        <v>1.9173015873015873</v>
      </c>
      <c r="L67" s="406">
        <v>1.9133333333333333</v>
      </c>
      <c r="M67" s="319"/>
      <c r="O67" s="144"/>
      <c r="P67" s="144"/>
      <c r="AB67" s="144"/>
      <c r="AC67" s="144"/>
    </row>
    <row r="68" spans="2:29" s="317" customFormat="1" x14ac:dyDescent="0.25">
      <c r="B68" s="402">
        <f t="shared" si="1"/>
        <v>2024</v>
      </c>
      <c r="C68" s="403">
        <v>45536</v>
      </c>
      <c r="D68" s="404">
        <v>3.5577999999999999</v>
      </c>
      <c r="E68" s="405" t="e">
        <v>#N/A</v>
      </c>
      <c r="F68" s="408">
        <f t="shared" si="6"/>
        <v>3.7612749999999999</v>
      </c>
      <c r="G68" s="406">
        <v>3.5577999999999999</v>
      </c>
      <c r="H68" s="407"/>
      <c r="I68" s="404">
        <v>1.7623809523809524</v>
      </c>
      <c r="J68" s="405" t="e">
        <v>#N/A</v>
      </c>
      <c r="K68" s="406">
        <f t="shared" si="7"/>
        <v>1.9173015873015873</v>
      </c>
      <c r="L68" s="406">
        <v>1.7623809523809524</v>
      </c>
      <c r="M68" s="319"/>
      <c r="O68" s="144"/>
      <c r="P68" s="144"/>
      <c r="AB68" s="144"/>
      <c r="AC68" s="144"/>
    </row>
    <row r="69" spans="2:29" s="317" customFormat="1" x14ac:dyDescent="0.25">
      <c r="B69" s="402">
        <f t="shared" si="1"/>
        <v>2024</v>
      </c>
      <c r="C69" s="403">
        <v>45566</v>
      </c>
      <c r="D69" s="404">
        <v>3.5852499999999998</v>
      </c>
      <c r="E69" s="405" t="e">
        <v>#N/A</v>
      </c>
      <c r="F69" s="408">
        <f t="shared" si="6"/>
        <v>3.7612749999999999</v>
      </c>
      <c r="G69" s="406">
        <v>3.5852499999999998</v>
      </c>
      <c r="H69" s="407"/>
      <c r="I69" s="404">
        <v>1.8007142857142857</v>
      </c>
      <c r="J69" s="405" t="e">
        <v>#N/A</v>
      </c>
      <c r="K69" s="406">
        <f t="shared" si="7"/>
        <v>1.9173015873015873</v>
      </c>
      <c r="L69" s="406">
        <v>1.8007142857142857</v>
      </c>
      <c r="M69" s="319"/>
      <c r="O69" s="144"/>
      <c r="P69" s="144"/>
      <c r="AB69" s="144"/>
      <c r="AC69" s="144"/>
    </row>
    <row r="70" spans="2:29" s="317" customFormat="1" x14ac:dyDescent="0.25">
      <c r="B70" s="402">
        <f t="shared" si="1"/>
        <v>2024</v>
      </c>
      <c r="C70" s="403">
        <v>45597</v>
      </c>
      <c r="D70" s="404">
        <v>3.5217499999999999</v>
      </c>
      <c r="E70" s="405" t="e">
        <v>#N/A</v>
      </c>
      <c r="F70" s="406">
        <f t="shared" si="6"/>
        <v>3.7612749999999999</v>
      </c>
      <c r="G70" s="406">
        <v>3.5217499999999999</v>
      </c>
      <c r="H70" s="407"/>
      <c r="I70" s="404">
        <v>1.7702380952380952</v>
      </c>
      <c r="J70" s="405" t="e">
        <v>#N/A</v>
      </c>
      <c r="K70" s="406">
        <f t="shared" si="7"/>
        <v>1.9173015873015873</v>
      </c>
      <c r="L70" s="406">
        <v>1.7702380952380952</v>
      </c>
      <c r="M70" s="319"/>
      <c r="O70" s="144"/>
      <c r="P70" s="144"/>
      <c r="AB70" s="144"/>
      <c r="AC70" s="144"/>
    </row>
    <row r="71" spans="2:29" s="317" customFormat="1" x14ac:dyDescent="0.25">
      <c r="B71" s="402">
        <f t="shared" si="1"/>
        <v>2024</v>
      </c>
      <c r="C71" s="403">
        <v>45627</v>
      </c>
      <c r="D71" s="404">
        <v>3.4942000000000002</v>
      </c>
      <c r="E71" s="405" t="e">
        <v>#N/A</v>
      </c>
      <c r="F71" s="406"/>
      <c r="G71" s="406">
        <v>3.4942000000000002</v>
      </c>
      <c r="H71" s="407"/>
      <c r="I71" s="404">
        <v>1.7585714285714285</v>
      </c>
      <c r="J71" s="405" t="e">
        <v>#N/A</v>
      </c>
      <c r="K71" s="406"/>
      <c r="L71" s="406">
        <v>1.7585714285714285</v>
      </c>
      <c r="M71" s="319"/>
      <c r="O71" s="144"/>
      <c r="P71" s="144"/>
      <c r="AB71" s="144"/>
      <c r="AC71" s="144"/>
    </row>
    <row r="72" spans="2:29" s="317" customFormat="1" x14ac:dyDescent="0.25">
      <c r="B72" s="402">
        <f t="shared" si="1"/>
        <v>2025</v>
      </c>
      <c r="C72" s="403">
        <v>45658</v>
      </c>
      <c r="D72" s="404">
        <v>3.6342500000000002</v>
      </c>
      <c r="E72" s="405" t="e">
        <v>#N/A</v>
      </c>
      <c r="F72" s="406"/>
      <c r="G72" s="406">
        <v>3.6342500000000002</v>
      </c>
      <c r="H72" s="407"/>
      <c r="I72" s="404">
        <v>1.8873809523809524</v>
      </c>
      <c r="J72" s="405" t="e">
        <v>#N/A</v>
      </c>
      <c r="K72" s="406"/>
      <c r="L72" s="406">
        <v>1.8873809523809524</v>
      </c>
      <c r="M72" s="319"/>
      <c r="O72" s="144"/>
      <c r="P72" s="144"/>
      <c r="AB72" s="144"/>
      <c r="AC72" s="144"/>
    </row>
    <row r="73" spans="2:29" s="317" customFormat="1" x14ac:dyDescent="0.25">
      <c r="B73" s="402">
        <f t="shared" si="1"/>
        <v>2025</v>
      </c>
      <c r="C73" s="403">
        <v>45689</v>
      </c>
      <c r="D73" s="404">
        <v>3.6747500000000004</v>
      </c>
      <c r="E73" s="405" t="e">
        <v>#N/A</v>
      </c>
      <c r="F73" s="406">
        <f t="shared" ref="F73:F82" si="8">AVERAGEIF($B$36:$B$95,B73,$G$36:$G$95)</f>
        <v>3.6591871666666669</v>
      </c>
      <c r="G73" s="406">
        <v>3.6747500000000004</v>
      </c>
      <c r="H73" s="407"/>
      <c r="I73" s="404">
        <v>1.7961904761904761</v>
      </c>
      <c r="J73" s="405" t="e">
        <v>#N/A</v>
      </c>
      <c r="K73" s="406">
        <f>AVERAGEIF($B$36:$B$95,B73,$L$36:$L$95)</f>
        <v>1.6386904761904761</v>
      </c>
      <c r="L73" s="406">
        <v>1.7961904761904761</v>
      </c>
      <c r="M73" s="319"/>
      <c r="O73" s="144"/>
      <c r="P73" s="144"/>
      <c r="AB73" s="144"/>
      <c r="AC73" s="144"/>
    </row>
    <row r="74" spans="2:29" s="317" customFormat="1" x14ac:dyDescent="0.25">
      <c r="B74" s="402">
        <f t="shared" si="1"/>
        <v>2025</v>
      </c>
      <c r="C74" s="403">
        <v>45717</v>
      </c>
      <c r="D74" s="404">
        <v>3.585</v>
      </c>
      <c r="E74" s="405" t="e">
        <v>#N/A</v>
      </c>
      <c r="F74" s="406">
        <f t="shared" si="8"/>
        <v>3.6591871666666669</v>
      </c>
      <c r="G74" s="406">
        <v>3.585</v>
      </c>
      <c r="H74" s="407"/>
      <c r="I74" s="404">
        <v>1.7316666666666667</v>
      </c>
      <c r="J74" s="405" t="e">
        <v>#N/A</v>
      </c>
      <c r="K74" s="406">
        <f t="shared" ref="K74:K82" si="9">AVERAGEIF($B$36:$B$95,B74,$L$36:$L$95)</f>
        <v>1.6386904761904761</v>
      </c>
      <c r="L74" s="406">
        <v>1.7316666666666667</v>
      </c>
      <c r="M74" s="319"/>
      <c r="O74" s="144"/>
      <c r="P74" s="144"/>
      <c r="AB74" s="144"/>
      <c r="AC74" s="144"/>
    </row>
    <row r="75" spans="2:29" s="317" customFormat="1" x14ac:dyDescent="0.25">
      <c r="B75" s="402">
        <f t="shared" si="1"/>
        <v>2025</v>
      </c>
      <c r="C75" s="403">
        <v>45748</v>
      </c>
      <c r="D75" s="404">
        <v>3.5664999999999996</v>
      </c>
      <c r="E75" s="405" t="e">
        <v>#N/A</v>
      </c>
      <c r="F75" s="406">
        <f t="shared" si="8"/>
        <v>3.6591871666666669</v>
      </c>
      <c r="G75" s="406">
        <v>3.5664999999999996</v>
      </c>
      <c r="H75" s="407"/>
      <c r="I75" s="404">
        <v>1.6221428571428571</v>
      </c>
      <c r="J75" s="405" t="e">
        <v>#N/A</v>
      </c>
      <c r="K75" s="406">
        <f t="shared" si="9"/>
        <v>1.6386904761904761</v>
      </c>
      <c r="L75" s="406">
        <v>1.6221428571428571</v>
      </c>
      <c r="M75" s="319"/>
      <c r="O75" s="144"/>
      <c r="P75" s="144"/>
      <c r="AB75" s="144"/>
      <c r="AC75" s="144"/>
    </row>
    <row r="76" spans="2:29" s="317" customFormat="1" x14ac:dyDescent="0.25">
      <c r="B76" s="402">
        <f t="shared" si="1"/>
        <v>2025</v>
      </c>
      <c r="C76" s="403">
        <v>45778</v>
      </c>
      <c r="D76" s="404">
        <v>3.4989999999999997</v>
      </c>
      <c r="E76" s="405" t="e">
        <v>#N/A</v>
      </c>
      <c r="F76" s="406">
        <f t="shared" si="8"/>
        <v>3.6591871666666669</v>
      </c>
      <c r="G76" s="406">
        <v>3.4989999999999997</v>
      </c>
      <c r="H76" s="407"/>
      <c r="I76" s="404">
        <v>1.5345238095238096</v>
      </c>
      <c r="J76" s="405" t="e">
        <v>#N/A</v>
      </c>
      <c r="K76" s="406">
        <f t="shared" si="9"/>
        <v>1.6386904761904761</v>
      </c>
      <c r="L76" s="406">
        <v>1.5345238095238096</v>
      </c>
      <c r="M76" s="319"/>
      <c r="O76" s="144"/>
      <c r="P76" s="144"/>
      <c r="AB76" s="144"/>
      <c r="AC76" s="144"/>
    </row>
    <row r="77" spans="2:29" s="317" customFormat="1" x14ac:dyDescent="0.25">
      <c r="B77" s="402">
        <f t="shared" si="1"/>
        <v>2025</v>
      </c>
      <c r="C77" s="403">
        <v>45809</v>
      </c>
      <c r="D77" s="404">
        <v>3.5989999999999998</v>
      </c>
      <c r="E77" s="405" t="e">
        <v>#N/A</v>
      </c>
      <c r="F77" s="406">
        <f t="shared" si="8"/>
        <v>3.6591871666666669</v>
      </c>
      <c r="G77" s="406">
        <v>3.5989999999999998</v>
      </c>
      <c r="H77" s="407"/>
      <c r="I77" s="404">
        <v>1.700952380952381</v>
      </c>
      <c r="J77" s="405" t="e">
        <v>#N/A</v>
      </c>
      <c r="K77" s="406">
        <f t="shared" si="9"/>
        <v>1.6386904761904761</v>
      </c>
      <c r="L77" s="406">
        <v>1.700952380952381</v>
      </c>
      <c r="M77" s="319"/>
      <c r="O77" s="144"/>
      <c r="P77" s="144"/>
      <c r="AB77" s="144"/>
      <c r="AC77" s="144"/>
    </row>
    <row r="78" spans="2:29" s="317" customFormat="1" x14ac:dyDescent="0.25">
      <c r="B78" s="402">
        <f t="shared" si="1"/>
        <v>2025</v>
      </c>
      <c r="C78" s="403">
        <v>45839</v>
      </c>
      <c r="D78" s="404">
        <v>3.7785000000000002</v>
      </c>
      <c r="E78" s="405" t="e">
        <v>#N/A</v>
      </c>
      <c r="F78" s="406">
        <f t="shared" si="8"/>
        <v>3.6591871666666669</v>
      </c>
      <c r="G78" s="406">
        <v>3.7785000000000002</v>
      </c>
      <c r="H78" s="407"/>
      <c r="I78" s="404">
        <v>1.6914285714285715</v>
      </c>
      <c r="J78" s="405" t="e">
        <v>#N/A</v>
      </c>
      <c r="K78" s="406">
        <f t="shared" si="9"/>
        <v>1.6386904761904761</v>
      </c>
      <c r="L78" s="406">
        <v>1.6914285714285715</v>
      </c>
      <c r="M78" s="319"/>
      <c r="O78" s="144"/>
      <c r="P78" s="144"/>
      <c r="AB78" s="144"/>
      <c r="AC78" s="144"/>
    </row>
    <row r="79" spans="2:29" s="317" customFormat="1" x14ac:dyDescent="0.25">
      <c r="B79" s="402">
        <f t="shared" si="1"/>
        <v>2025</v>
      </c>
      <c r="C79" s="403">
        <v>45870</v>
      </c>
      <c r="D79" s="404">
        <v>3.7437499999999999</v>
      </c>
      <c r="E79" s="405" t="e">
        <v>#N/A</v>
      </c>
      <c r="F79" s="406">
        <f t="shared" si="8"/>
        <v>3.6591871666666669</v>
      </c>
      <c r="G79" s="406">
        <v>3.7437499999999999</v>
      </c>
      <c r="H79" s="407"/>
      <c r="I79" s="404">
        <v>1.615952380952381</v>
      </c>
      <c r="J79" s="405" t="e">
        <v>#N/A</v>
      </c>
      <c r="K79" s="406">
        <f t="shared" si="9"/>
        <v>1.6386904761904761</v>
      </c>
      <c r="L79" s="406">
        <v>1.615952380952381</v>
      </c>
      <c r="M79" s="319"/>
      <c r="O79" s="144"/>
      <c r="P79" s="144"/>
      <c r="AB79" s="144"/>
      <c r="AC79" s="144"/>
    </row>
    <row r="80" spans="2:29" s="317" customFormat="1" x14ac:dyDescent="0.25">
      <c r="B80" s="402">
        <f t="shared" si="1"/>
        <v>2025</v>
      </c>
      <c r="C80" s="403">
        <v>45901</v>
      </c>
      <c r="D80" s="404">
        <v>3.7483999999999997</v>
      </c>
      <c r="E80" s="405" t="e">
        <v>#N/A</v>
      </c>
      <c r="F80" s="406">
        <f t="shared" si="8"/>
        <v>3.6591871666666669</v>
      </c>
      <c r="G80" s="406">
        <v>3.7483999999999997</v>
      </c>
      <c r="H80" s="407"/>
      <c r="I80" s="404">
        <v>1.6188095238095237</v>
      </c>
      <c r="J80" s="405" t="e">
        <v>#N/A</v>
      </c>
      <c r="K80" s="406">
        <f t="shared" si="9"/>
        <v>1.6386904761904761</v>
      </c>
      <c r="L80" s="406">
        <v>1.6188095238095237</v>
      </c>
      <c r="M80" s="319"/>
      <c r="O80" s="144"/>
      <c r="P80" s="144"/>
      <c r="AB80" s="144"/>
      <c r="AC80" s="144"/>
    </row>
    <row r="81" spans="2:29" s="317" customFormat="1" x14ac:dyDescent="0.25">
      <c r="B81" s="402">
        <f t="shared" si="1"/>
        <v>2025</v>
      </c>
      <c r="C81" s="403">
        <v>45931</v>
      </c>
      <c r="D81" s="404">
        <v>3.6785000000000001</v>
      </c>
      <c r="E81" s="405">
        <v>3.6785000000000001</v>
      </c>
      <c r="F81" s="406">
        <f t="shared" si="8"/>
        <v>3.6591871666666669</v>
      </c>
      <c r="G81" s="406">
        <v>3.6785000000000001</v>
      </c>
      <c r="H81" s="407"/>
      <c r="I81" s="404">
        <v>1.5366666666666668</v>
      </c>
      <c r="J81" s="405">
        <v>1.5366666666666668</v>
      </c>
      <c r="K81" s="406">
        <f t="shared" si="9"/>
        <v>1.6386904761904761</v>
      </c>
      <c r="L81" s="406">
        <v>1.5366666666666668</v>
      </c>
      <c r="M81" s="319"/>
      <c r="O81" s="144"/>
      <c r="P81" s="144"/>
      <c r="AB81" s="144"/>
      <c r="AC81" s="144"/>
    </row>
    <row r="82" spans="2:29" s="317" customFormat="1" x14ac:dyDescent="0.25">
      <c r="B82" s="402">
        <f t="shared" si="1"/>
        <v>2025</v>
      </c>
      <c r="C82" s="403">
        <v>45962</v>
      </c>
      <c r="D82" s="404" t="e">
        <v>#N/A</v>
      </c>
      <c r="E82" s="405">
        <v>3.7123930000000001</v>
      </c>
      <c r="F82" s="406">
        <f t="shared" si="8"/>
        <v>3.6591871666666669</v>
      </c>
      <c r="G82" s="406">
        <v>3.7123930000000001</v>
      </c>
      <c r="H82" s="407"/>
      <c r="I82" s="404" t="e">
        <v>#N/A</v>
      </c>
      <c r="J82" s="405">
        <v>1.5</v>
      </c>
      <c r="K82" s="406">
        <f t="shared" si="9"/>
        <v>1.6386904761904761</v>
      </c>
      <c r="L82" s="406">
        <v>1.5</v>
      </c>
      <c r="M82" s="319"/>
      <c r="O82" s="144"/>
      <c r="P82" s="144"/>
      <c r="AB82" s="144"/>
      <c r="AC82" s="144"/>
    </row>
    <row r="83" spans="2:29" s="317" customFormat="1" x14ac:dyDescent="0.25">
      <c r="B83" s="402">
        <f t="shared" si="1"/>
        <v>2025</v>
      </c>
      <c r="C83" s="403">
        <v>45992</v>
      </c>
      <c r="D83" s="404" t="e">
        <v>#N/A</v>
      </c>
      <c r="E83" s="405">
        <v>3.6902030000000003</v>
      </c>
      <c r="F83" s="406"/>
      <c r="G83" s="406">
        <v>3.6902030000000003</v>
      </c>
      <c r="H83" s="407"/>
      <c r="I83" s="404" t="e">
        <v>#N/A</v>
      </c>
      <c r="J83" s="405">
        <v>1.4285714285714286</v>
      </c>
      <c r="K83" s="406"/>
      <c r="L83" s="406">
        <v>1.4285714285714286</v>
      </c>
      <c r="M83" s="319"/>
      <c r="O83" s="144"/>
      <c r="P83" s="144"/>
      <c r="AB83" s="144"/>
      <c r="AC83" s="144"/>
    </row>
    <row r="84" spans="2:29" s="317" customFormat="1" x14ac:dyDescent="0.25">
      <c r="B84" s="402">
        <f t="shared" si="1"/>
        <v>2026</v>
      </c>
      <c r="C84" s="403">
        <v>46023</v>
      </c>
      <c r="D84" s="404" t="e">
        <v>#N/A</v>
      </c>
      <c r="E84" s="405">
        <v>3.6619740000000003</v>
      </c>
      <c r="F84" s="406"/>
      <c r="G84" s="406">
        <v>3.6619740000000003</v>
      </c>
      <c r="H84" s="407"/>
      <c r="I84" s="404" t="e">
        <v>#N/A</v>
      </c>
      <c r="J84" s="405">
        <v>1.3333333333333333</v>
      </c>
      <c r="K84" s="406"/>
      <c r="L84" s="406">
        <v>1.3333333333333333</v>
      </c>
      <c r="M84" s="319"/>
      <c r="O84" s="144"/>
      <c r="P84" s="144"/>
      <c r="AB84" s="144"/>
      <c r="AC84" s="144"/>
    </row>
    <row r="85" spans="2:29" s="317" customFormat="1" x14ac:dyDescent="0.25">
      <c r="B85" s="402">
        <f t="shared" si="1"/>
        <v>2026</v>
      </c>
      <c r="C85" s="403">
        <v>46054</v>
      </c>
      <c r="D85" s="404" t="e">
        <v>#N/A</v>
      </c>
      <c r="E85" s="405">
        <v>3.587167</v>
      </c>
      <c r="F85" s="406">
        <f t="shared" ref="F85:F94" si="10">AVERAGEIF($B$36:$B$95,B85,$G$36:$G$95)</f>
        <v>3.5025576666666667</v>
      </c>
      <c r="G85" s="406">
        <v>3.587167</v>
      </c>
      <c r="H85" s="407"/>
      <c r="I85" s="404" t="e">
        <v>#N/A</v>
      </c>
      <c r="J85" s="405">
        <v>1.2857142857142858</v>
      </c>
      <c r="K85" s="406">
        <f t="shared" ref="K85:K94" si="11">AVERAGEIF($B$36:$B$95,B85,$L$36:$L$95)</f>
        <v>1.3075396825396828</v>
      </c>
      <c r="L85" s="406">
        <v>1.2857142857142858</v>
      </c>
      <c r="M85" s="319"/>
      <c r="O85" s="144"/>
      <c r="P85" s="144"/>
      <c r="AB85" s="144"/>
      <c r="AC85" s="144"/>
    </row>
    <row r="86" spans="2:29" s="317" customFormat="1" x14ac:dyDescent="0.25">
      <c r="B86" s="402">
        <f t="shared" si="1"/>
        <v>2026</v>
      </c>
      <c r="C86" s="403">
        <v>46082</v>
      </c>
      <c r="D86" s="404" t="e">
        <v>#N/A</v>
      </c>
      <c r="E86" s="405">
        <v>3.533455</v>
      </c>
      <c r="F86" s="406">
        <f t="shared" si="10"/>
        <v>3.5025576666666667</v>
      </c>
      <c r="G86" s="406">
        <v>3.533455</v>
      </c>
      <c r="H86" s="407"/>
      <c r="I86" s="404" t="e">
        <v>#N/A</v>
      </c>
      <c r="J86" s="405">
        <v>1.2619047619047619</v>
      </c>
      <c r="K86" s="406">
        <f t="shared" si="11"/>
        <v>1.3075396825396828</v>
      </c>
      <c r="L86" s="406">
        <v>1.2619047619047619</v>
      </c>
      <c r="M86" s="319"/>
      <c r="O86" s="144"/>
      <c r="P86" s="144"/>
      <c r="AB86" s="144"/>
      <c r="AC86" s="144"/>
    </row>
    <row r="87" spans="2:29" s="317" customFormat="1" x14ac:dyDescent="0.25">
      <c r="B87" s="402">
        <f t="shared" si="1"/>
        <v>2026</v>
      </c>
      <c r="C87" s="403">
        <v>46113</v>
      </c>
      <c r="D87" s="404" t="e">
        <v>#N/A</v>
      </c>
      <c r="E87" s="405">
        <v>3.4239929999999998</v>
      </c>
      <c r="F87" s="406">
        <f t="shared" si="10"/>
        <v>3.5025576666666667</v>
      </c>
      <c r="G87" s="406">
        <v>3.4239929999999998</v>
      </c>
      <c r="H87" s="407"/>
      <c r="I87" s="404" t="e">
        <v>#N/A</v>
      </c>
      <c r="J87" s="405">
        <v>1.2619047619047619</v>
      </c>
      <c r="K87" s="406">
        <f t="shared" si="11"/>
        <v>1.3075396825396828</v>
      </c>
      <c r="L87" s="406">
        <v>1.2619047619047619</v>
      </c>
      <c r="M87" s="319"/>
      <c r="O87" s="144"/>
      <c r="P87" s="144"/>
      <c r="AB87" s="144"/>
      <c r="AC87" s="144"/>
    </row>
    <row r="88" spans="2:29" s="317" customFormat="1" x14ac:dyDescent="0.25">
      <c r="B88" s="402">
        <f t="shared" ref="B88:B95" si="12">YEAR(C88)</f>
        <v>2026</v>
      </c>
      <c r="C88" s="403">
        <v>46143</v>
      </c>
      <c r="D88" s="404" t="e">
        <v>#N/A</v>
      </c>
      <c r="E88" s="405">
        <v>3.4030659999999999</v>
      </c>
      <c r="F88" s="406">
        <f t="shared" si="10"/>
        <v>3.5025576666666667</v>
      </c>
      <c r="G88" s="406">
        <v>3.4030659999999999</v>
      </c>
      <c r="H88" s="407"/>
      <c r="I88" s="404" t="e">
        <v>#N/A</v>
      </c>
      <c r="J88" s="405">
        <v>1.2857142857142858</v>
      </c>
      <c r="K88" s="406">
        <f t="shared" si="11"/>
        <v>1.3075396825396828</v>
      </c>
      <c r="L88" s="406">
        <v>1.2857142857142858</v>
      </c>
      <c r="M88" s="319"/>
      <c r="O88" s="144"/>
      <c r="P88" s="144"/>
      <c r="AB88" s="144"/>
      <c r="AC88" s="144"/>
    </row>
    <row r="89" spans="2:29" s="317" customFormat="1" x14ac:dyDescent="0.25">
      <c r="B89" s="402">
        <f t="shared" si="12"/>
        <v>2026</v>
      </c>
      <c r="C89" s="403">
        <v>46174</v>
      </c>
      <c r="D89" s="404" t="e">
        <v>#N/A</v>
      </c>
      <c r="E89" s="405">
        <v>3.3895330000000001</v>
      </c>
      <c r="F89" s="406">
        <f t="shared" si="10"/>
        <v>3.5025576666666667</v>
      </c>
      <c r="G89" s="406">
        <v>3.3895330000000001</v>
      </c>
      <c r="H89" s="407"/>
      <c r="I89" s="404" t="e">
        <v>#N/A</v>
      </c>
      <c r="J89" s="405">
        <v>1.3095238095238095</v>
      </c>
      <c r="K89" s="406">
        <f t="shared" si="11"/>
        <v>1.3075396825396828</v>
      </c>
      <c r="L89" s="406">
        <v>1.3095238095238095</v>
      </c>
      <c r="M89" s="319"/>
      <c r="O89" s="144"/>
      <c r="P89" s="144"/>
      <c r="AB89" s="144"/>
      <c r="AC89" s="144"/>
    </row>
    <row r="90" spans="2:29" s="317" customFormat="1" x14ac:dyDescent="0.25">
      <c r="B90" s="402">
        <f t="shared" si="12"/>
        <v>2026</v>
      </c>
      <c r="C90" s="403">
        <v>46204</v>
      </c>
      <c r="D90" s="404" t="e">
        <v>#N/A</v>
      </c>
      <c r="E90" s="405">
        <v>3.4172609999999999</v>
      </c>
      <c r="F90" s="406">
        <f t="shared" si="10"/>
        <v>3.5025576666666667</v>
      </c>
      <c r="G90" s="406">
        <v>3.4172609999999999</v>
      </c>
      <c r="H90" s="407"/>
      <c r="I90" s="404" t="e">
        <v>#N/A</v>
      </c>
      <c r="J90" s="405">
        <v>1.3095238095238095</v>
      </c>
      <c r="K90" s="406">
        <f t="shared" si="11"/>
        <v>1.3075396825396828</v>
      </c>
      <c r="L90" s="406">
        <v>1.3095238095238095</v>
      </c>
      <c r="M90" s="319"/>
      <c r="O90" s="144"/>
      <c r="P90" s="144"/>
      <c r="AB90" s="144"/>
      <c r="AC90" s="144"/>
    </row>
    <row r="91" spans="2:29" s="317" customFormat="1" x14ac:dyDescent="0.25">
      <c r="B91" s="402">
        <f t="shared" si="12"/>
        <v>2026</v>
      </c>
      <c r="C91" s="403">
        <v>46235</v>
      </c>
      <c r="D91" s="404" t="e">
        <v>#N/A</v>
      </c>
      <c r="E91" s="405">
        <v>3.4661050000000002</v>
      </c>
      <c r="F91" s="406">
        <f t="shared" si="10"/>
        <v>3.5025576666666667</v>
      </c>
      <c r="G91" s="406">
        <v>3.4661050000000002</v>
      </c>
      <c r="H91" s="407"/>
      <c r="I91" s="404" t="e">
        <v>#N/A</v>
      </c>
      <c r="J91" s="405">
        <v>1.3095238095238095</v>
      </c>
      <c r="K91" s="406">
        <f t="shared" si="11"/>
        <v>1.3075396825396828</v>
      </c>
      <c r="L91" s="406">
        <v>1.3095238095238095</v>
      </c>
      <c r="M91" s="319"/>
      <c r="O91" s="144"/>
      <c r="P91" s="144"/>
      <c r="AB91" s="144"/>
      <c r="AC91" s="144"/>
    </row>
    <row r="92" spans="2:29" s="317" customFormat="1" x14ac:dyDescent="0.25">
      <c r="B92" s="402">
        <f t="shared" si="12"/>
        <v>2026</v>
      </c>
      <c r="C92" s="403">
        <v>46266</v>
      </c>
      <c r="D92" s="404" t="e">
        <v>#N/A</v>
      </c>
      <c r="E92" s="405">
        <v>3.5241629999999997</v>
      </c>
      <c r="F92" s="406">
        <f t="shared" si="10"/>
        <v>3.5025576666666667</v>
      </c>
      <c r="G92" s="406">
        <v>3.5241629999999997</v>
      </c>
      <c r="H92" s="407"/>
      <c r="I92" s="404" t="e">
        <v>#N/A</v>
      </c>
      <c r="J92" s="405">
        <v>1.3333333333333333</v>
      </c>
      <c r="K92" s="406">
        <f t="shared" si="11"/>
        <v>1.3075396825396828</v>
      </c>
      <c r="L92" s="406">
        <v>1.3333333333333333</v>
      </c>
      <c r="M92" s="319"/>
      <c r="O92" s="144"/>
      <c r="P92" s="144"/>
      <c r="AB92" s="144"/>
      <c r="AC92" s="144"/>
    </row>
    <row r="93" spans="2:29" s="317" customFormat="1" x14ac:dyDescent="0.25">
      <c r="B93" s="402">
        <f t="shared" si="12"/>
        <v>2026</v>
      </c>
      <c r="C93" s="403">
        <v>46296</v>
      </c>
      <c r="D93" s="404" t="e">
        <v>#N/A</v>
      </c>
      <c r="E93" s="405">
        <v>3.525468</v>
      </c>
      <c r="F93" s="406">
        <f t="shared" si="10"/>
        <v>3.5025576666666667</v>
      </c>
      <c r="G93" s="406">
        <v>3.525468</v>
      </c>
      <c r="H93" s="407"/>
      <c r="I93" s="404" t="e">
        <v>#N/A</v>
      </c>
      <c r="J93" s="405">
        <v>1.3333333333333333</v>
      </c>
      <c r="K93" s="406">
        <f t="shared" si="11"/>
        <v>1.3075396825396828</v>
      </c>
      <c r="L93" s="406">
        <v>1.3333333333333333</v>
      </c>
      <c r="M93" s="319"/>
      <c r="O93" s="144"/>
      <c r="P93" s="144"/>
      <c r="AB93" s="144"/>
      <c r="AC93" s="144"/>
    </row>
    <row r="94" spans="2:29" s="317" customFormat="1" x14ac:dyDescent="0.25">
      <c r="B94" s="402">
        <f t="shared" si="12"/>
        <v>2026</v>
      </c>
      <c r="C94" s="403">
        <v>46327</v>
      </c>
      <c r="D94" s="404" t="e">
        <v>#N/A</v>
      </c>
      <c r="E94" s="405">
        <v>3.5515440000000003</v>
      </c>
      <c r="F94" s="406">
        <f t="shared" si="10"/>
        <v>3.5025576666666667</v>
      </c>
      <c r="G94" s="406">
        <v>3.5515440000000003</v>
      </c>
      <c r="H94" s="407"/>
      <c r="I94" s="404" t="e">
        <v>#N/A</v>
      </c>
      <c r="J94" s="405">
        <v>1.3333333333333333</v>
      </c>
      <c r="K94" s="406">
        <f t="shared" si="11"/>
        <v>1.3075396825396828</v>
      </c>
      <c r="L94" s="406">
        <v>1.3333333333333333</v>
      </c>
      <c r="M94" s="319"/>
      <c r="O94" s="144"/>
      <c r="P94" s="144"/>
      <c r="AB94" s="144"/>
      <c r="AC94" s="144"/>
    </row>
    <row r="95" spans="2:29" s="317" customFormat="1" x14ac:dyDescent="0.25">
      <c r="B95" s="402">
        <f t="shared" si="12"/>
        <v>2026</v>
      </c>
      <c r="C95" s="403">
        <v>46357</v>
      </c>
      <c r="D95" s="404" t="e">
        <v>#N/A</v>
      </c>
      <c r="E95" s="405">
        <v>3.5469629999999999</v>
      </c>
      <c r="F95" s="406"/>
      <c r="G95" s="406">
        <v>3.5469629999999999</v>
      </c>
      <c r="H95" s="407"/>
      <c r="I95" s="404" t="e">
        <v>#N/A</v>
      </c>
      <c r="J95" s="405">
        <v>1.3333333333333333</v>
      </c>
      <c r="K95" s="406"/>
      <c r="L95" s="406">
        <v>1.3333333333333333</v>
      </c>
      <c r="M95" s="319"/>
      <c r="O95" s="144"/>
      <c r="P95" s="144"/>
      <c r="AB95" s="144"/>
      <c r="AC95" s="144"/>
    </row>
    <row r="96" spans="2:29" s="317" customFormat="1" ht="14.25" x14ac:dyDescent="0.2">
      <c r="G96" s="318"/>
      <c r="O96" s="144"/>
      <c r="P96" s="144"/>
      <c r="AB96" s="144"/>
      <c r="AC96" s="144"/>
    </row>
    <row r="97" spans="2:29" s="317" customFormat="1" ht="14.25" x14ac:dyDescent="0.2">
      <c r="G97" s="318"/>
      <c r="O97" s="144"/>
      <c r="P97" s="144"/>
      <c r="AB97" s="144"/>
      <c r="AC97" s="144"/>
    </row>
    <row r="98" spans="2:29" s="317" customFormat="1" ht="14.25" x14ac:dyDescent="0.2">
      <c r="G98" s="318"/>
      <c r="O98" s="144"/>
      <c r="P98" s="144"/>
      <c r="AB98" s="144"/>
      <c r="AC98" s="144"/>
    </row>
    <row r="99" spans="2:29" s="317" customFormat="1" ht="14.25" x14ac:dyDescent="0.2">
      <c r="B99" s="52"/>
      <c r="C99" s="52" t="s">
        <v>0</v>
      </c>
      <c r="G99" s="318"/>
      <c r="O99" s="144"/>
      <c r="P99" s="144"/>
      <c r="AB99" s="144"/>
      <c r="AC99" s="144"/>
    </row>
    <row r="100" spans="2:29" s="317" customFormat="1" ht="14.25" x14ac:dyDescent="0.2">
      <c r="B100" s="21">
        <v>2.5</v>
      </c>
      <c r="C100" s="20">
        <v>-0.5</v>
      </c>
      <c r="G100" s="318"/>
      <c r="O100" s="144"/>
      <c r="P100" s="144"/>
      <c r="AB100" s="144"/>
      <c r="AC100" s="144"/>
    </row>
    <row r="101" spans="2:29" s="317" customFormat="1" ht="14.25" x14ac:dyDescent="0.2">
      <c r="B101" s="21">
        <v>2.5</v>
      </c>
      <c r="C101" s="20">
        <v>0.5</v>
      </c>
      <c r="G101" s="318"/>
      <c r="O101" s="144"/>
      <c r="P101" s="144"/>
      <c r="AB101" s="144"/>
      <c r="AC101" s="144"/>
    </row>
    <row r="102" spans="2:29" s="317" customFormat="1" ht="14.25" x14ac:dyDescent="0.2">
      <c r="G102" s="318"/>
      <c r="O102" s="144"/>
      <c r="P102" s="144"/>
      <c r="AB102" s="144"/>
      <c r="AC102" s="144"/>
    </row>
    <row r="103" spans="2:29" s="317" customFormat="1" ht="14.25" x14ac:dyDescent="0.2">
      <c r="G103" s="318"/>
      <c r="O103" s="144"/>
      <c r="P103" s="144"/>
      <c r="AB103" s="144"/>
      <c r="AC103" s="144"/>
    </row>
    <row r="104" spans="2:29" s="317" customFormat="1" ht="14.25" x14ac:dyDescent="0.2">
      <c r="G104" s="318"/>
      <c r="O104" s="144"/>
      <c r="P104" s="144"/>
      <c r="AB104" s="144"/>
      <c r="AC104" s="144"/>
    </row>
    <row r="105" spans="2:29" s="317" customFormat="1" ht="14.25" x14ac:dyDescent="0.2">
      <c r="G105" s="318"/>
      <c r="O105" s="144"/>
      <c r="P105" s="144"/>
      <c r="AB105" s="144"/>
      <c r="AC105" s="144"/>
    </row>
    <row r="106" spans="2:29" s="317" customFormat="1" ht="14.25" x14ac:dyDescent="0.2">
      <c r="G106" s="318"/>
      <c r="O106" s="144"/>
      <c r="P106" s="144"/>
      <c r="AB106" s="144"/>
      <c r="AC106" s="144"/>
    </row>
    <row r="107" spans="2:29" s="317" customFormat="1" ht="14.25" x14ac:dyDescent="0.2">
      <c r="G107" s="318"/>
      <c r="O107" s="144"/>
      <c r="P107" s="144"/>
      <c r="AB107" s="144"/>
      <c r="AC107" s="144"/>
    </row>
    <row r="108" spans="2:29" s="317" customFormat="1" ht="14.25" x14ac:dyDescent="0.2">
      <c r="G108" s="318"/>
      <c r="O108" s="144"/>
      <c r="P108" s="144"/>
      <c r="AB108" s="144"/>
      <c r="AC108" s="144"/>
    </row>
    <row r="109" spans="2:29" s="317" customFormat="1" ht="14.25" x14ac:dyDescent="0.2">
      <c r="G109" s="318"/>
      <c r="O109" s="144"/>
      <c r="P109" s="144"/>
      <c r="AB109" s="144"/>
      <c r="AC109" s="144"/>
    </row>
    <row r="110" spans="2:29" s="317" customFormat="1" ht="14.25" x14ac:dyDescent="0.2">
      <c r="G110" s="318"/>
      <c r="O110" s="144"/>
      <c r="P110" s="144"/>
      <c r="AB110" s="144"/>
      <c r="AC110" s="144"/>
    </row>
    <row r="111" spans="2:29" s="317" customFormat="1" ht="14.25" x14ac:dyDescent="0.2">
      <c r="G111" s="318"/>
      <c r="O111" s="144"/>
      <c r="P111" s="144"/>
      <c r="AB111" s="144"/>
      <c r="AC111" s="144"/>
    </row>
    <row r="112" spans="2:29" s="317" customFormat="1" ht="14.25" x14ac:dyDescent="0.2">
      <c r="G112" s="318"/>
      <c r="O112" s="144"/>
      <c r="P112" s="144"/>
      <c r="AB112" s="144"/>
      <c r="AC112" s="144"/>
    </row>
    <row r="113" spans="7:29" s="317" customFormat="1" ht="14.25" x14ac:dyDescent="0.2">
      <c r="G113" s="318"/>
      <c r="O113" s="144"/>
      <c r="P113" s="144"/>
      <c r="AB113" s="144"/>
      <c r="AC113" s="144"/>
    </row>
    <row r="114" spans="7:29" s="317" customFormat="1" ht="14.25" x14ac:dyDescent="0.2">
      <c r="G114" s="318"/>
      <c r="O114" s="144"/>
      <c r="P114" s="144"/>
      <c r="AB114" s="144"/>
      <c r="AC114" s="144"/>
    </row>
    <row r="115" spans="7:29" s="317" customFormat="1" ht="14.25" x14ac:dyDescent="0.2">
      <c r="G115" s="318"/>
      <c r="O115" s="144"/>
      <c r="P115" s="144"/>
      <c r="AB115" s="144"/>
      <c r="AC115" s="144"/>
    </row>
    <row r="116" spans="7:29" s="317" customFormat="1" ht="14.25" x14ac:dyDescent="0.2">
      <c r="G116" s="318"/>
      <c r="O116" s="144"/>
      <c r="P116" s="144"/>
      <c r="AB116" s="144"/>
      <c r="AC116" s="144"/>
    </row>
    <row r="117" spans="7:29" s="317" customFormat="1" ht="14.25" x14ac:dyDescent="0.2">
      <c r="G117" s="318"/>
      <c r="O117" s="144"/>
      <c r="P117" s="144"/>
      <c r="AB117" s="144"/>
      <c r="AC117" s="144"/>
    </row>
    <row r="118" spans="7:29" s="317" customFormat="1" ht="14.25" x14ac:dyDescent="0.2">
      <c r="G118" s="318"/>
      <c r="O118" s="144"/>
      <c r="P118" s="144"/>
      <c r="AB118" s="144"/>
      <c r="AC118" s="144"/>
    </row>
    <row r="119" spans="7:29" s="317" customFormat="1" ht="14.25" x14ac:dyDescent="0.2">
      <c r="G119" s="318"/>
      <c r="O119" s="144"/>
      <c r="P119" s="144"/>
      <c r="AB119" s="144"/>
      <c r="AC119" s="144"/>
    </row>
    <row r="120" spans="7:29" s="317" customFormat="1" ht="14.25" x14ac:dyDescent="0.2">
      <c r="O120" s="144"/>
      <c r="P120" s="144"/>
      <c r="AB120" s="144"/>
      <c r="AC120" s="144"/>
    </row>
    <row r="121" spans="7:29" s="317" customFormat="1" ht="14.25" x14ac:dyDescent="0.2">
      <c r="O121" s="144"/>
      <c r="P121" s="144"/>
      <c r="AB121" s="144"/>
      <c r="AC121" s="144"/>
    </row>
    <row r="122" spans="7:29" s="317" customFormat="1" ht="14.25" x14ac:dyDescent="0.2">
      <c r="O122" s="144"/>
      <c r="P122" s="144"/>
      <c r="AB122" s="144"/>
      <c r="AC122" s="144"/>
    </row>
  </sheetData>
  <mergeCells count="2">
    <mergeCell ref="D24:H24"/>
    <mergeCell ref="J24:M24"/>
  </mergeCells>
  <conditionalFormatting sqref="D36:E95 I36:J95">
    <cfRule type="expression" dxfId="15" priority="12" stopIfTrue="1">
      <formula>ISNA(D36)</formula>
    </cfRule>
  </conditionalFormatting>
  <hyperlinks>
    <hyperlink ref="A3" location="Contents!A1" display="Return to Contents" xr:uid="{00000000-0004-0000-0D00-000000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2:AB134"/>
  <sheetViews>
    <sheetView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37.28515625" style="97" bestFit="1" customWidth="1"/>
    <col min="18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967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220" t="s">
        <v>205</v>
      </c>
      <c r="R6" s="176" t="s">
        <v>212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220" t="s">
        <v>207</v>
      </c>
      <c r="R7" s="176" t="s">
        <v>213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220" t="s">
        <v>569</v>
      </c>
      <c r="R8" s="176" t="s">
        <v>570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220" t="s">
        <v>571</v>
      </c>
      <c r="R9" s="176" t="s">
        <v>572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Q10" s="220" t="s">
        <v>573</v>
      </c>
      <c r="R10" s="176" t="s">
        <v>578</v>
      </c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Q11" s="220" t="s">
        <v>206</v>
      </c>
      <c r="R11" s="176" t="s">
        <v>214</v>
      </c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Q12" s="220" t="s">
        <v>208</v>
      </c>
      <c r="R12" s="176" t="s">
        <v>215</v>
      </c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Q13" s="220" t="s">
        <v>574</v>
      </c>
      <c r="R13" s="176" t="s">
        <v>576</v>
      </c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Q14" s="220" t="s">
        <v>575</v>
      </c>
      <c r="R14" s="176" t="s">
        <v>577</v>
      </c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Q15" s="222" t="s">
        <v>408</v>
      </c>
      <c r="R15" s="352" t="s">
        <v>580</v>
      </c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25">
      <c r="A19" s="106"/>
      <c r="B19" s="106"/>
      <c r="C19" s="106"/>
      <c r="D19" s="106"/>
      <c r="E19" s="106"/>
      <c r="F19" s="106"/>
      <c r="G19" s="106"/>
      <c r="H19" s="137"/>
      <c r="I19" s="106"/>
      <c r="J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2" spans="1:12" x14ac:dyDescent="0.25">
      <c r="C22" s="60">
        <v>1.2027943123</v>
      </c>
      <c r="D22" s="60">
        <v>1.2989252247</v>
      </c>
      <c r="E22" s="60">
        <v>1.3781353360999999</v>
      </c>
      <c r="F22" s="60">
        <v>1.3596692207000001</v>
      </c>
      <c r="G22" s="60">
        <v>1.4456964712</v>
      </c>
    </row>
    <row r="24" spans="1:12" x14ac:dyDescent="0.25">
      <c r="A24"/>
      <c r="B24"/>
      <c r="C24" s="468" t="s">
        <v>51</v>
      </c>
      <c r="D24" s="468"/>
      <c r="E24" s="468"/>
      <c r="F24" s="468"/>
      <c r="G24" s="468"/>
      <c r="H24" s="23"/>
      <c r="I24" s="468" t="s">
        <v>79</v>
      </c>
      <c r="J24" s="468"/>
      <c r="K24" s="468"/>
      <c r="L24" s="468"/>
    </row>
    <row r="25" spans="1:12" x14ac:dyDescent="0.25">
      <c r="A25" s="98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A26" s="98"/>
      <c r="B26" s="21" t="s">
        <v>205</v>
      </c>
      <c r="C26" s="60">
        <v>12.004217773000001</v>
      </c>
      <c r="D26" s="60">
        <v>12.943383537000001</v>
      </c>
      <c r="E26" s="60">
        <v>13.234585620000001</v>
      </c>
      <c r="F26" s="60">
        <v>13.592706523</v>
      </c>
      <c r="G26" s="60">
        <v>13.577669151</v>
      </c>
      <c r="H26" s="9"/>
      <c r="I26" s="5">
        <f t="shared" ref="I26:L27" si="0">D26-C26</f>
        <v>0.93916576400000018</v>
      </c>
      <c r="J26" s="5">
        <f t="shared" si="0"/>
        <v>0.29120208299999994</v>
      </c>
      <c r="K26" s="5">
        <f t="shared" si="0"/>
        <v>0.35812090299999966</v>
      </c>
      <c r="L26" s="5">
        <f t="shared" si="0"/>
        <v>-1.5037372000000104E-2</v>
      </c>
    </row>
    <row r="27" spans="1:12" x14ac:dyDescent="0.25">
      <c r="A27" s="98"/>
      <c r="B27" s="21" t="s">
        <v>207</v>
      </c>
      <c r="C27" s="114">
        <v>5.9330603287999999</v>
      </c>
      <c r="D27" s="60">
        <v>6.4986191151000003</v>
      </c>
      <c r="E27" s="60">
        <v>7.0410874152999998</v>
      </c>
      <c r="F27" s="60">
        <v>7.3912997119000003</v>
      </c>
      <c r="G27" s="60">
        <v>7.5477398903999999</v>
      </c>
      <c r="H27" s="9"/>
      <c r="I27" s="5">
        <f t="shared" si="0"/>
        <v>0.56555878630000045</v>
      </c>
      <c r="J27" s="5">
        <f t="shared" si="0"/>
        <v>0.54246830019999948</v>
      </c>
      <c r="K27" s="5">
        <f t="shared" si="0"/>
        <v>0.35021229660000053</v>
      </c>
      <c r="L27" s="5">
        <f t="shared" si="0"/>
        <v>0.15644017849999958</v>
      </c>
    </row>
    <row r="28" spans="1:12" x14ac:dyDescent="0.25">
      <c r="A28" s="98"/>
      <c r="B28" s="109" t="s">
        <v>231</v>
      </c>
      <c r="C28" s="108">
        <f>C34-C26-C27-C29</f>
        <v>1.2381651036399997</v>
      </c>
      <c r="D28" s="108">
        <f>D34-D26-D27-D29</f>
        <v>1.2235191289379976</v>
      </c>
      <c r="E28" s="108">
        <f>E34-E26-E27-E29</f>
        <v>1.173228991819999</v>
      </c>
      <c r="F28" s="108">
        <f>F34-F26-F27-F29</f>
        <v>1.1861867908529999</v>
      </c>
      <c r="G28" s="108">
        <f>G34-G26-G27-G29</f>
        <v>1.1616677428999989</v>
      </c>
      <c r="H28" s="108"/>
      <c r="I28" s="5">
        <f>D28-C28</f>
        <v>-1.4645974702002018E-2</v>
      </c>
      <c r="J28" s="5">
        <f>E28-D28</f>
        <v>-5.0290137117998679E-2</v>
      </c>
      <c r="K28" s="5">
        <f>F28-E28</f>
        <v>1.2957799033000983E-2</v>
      </c>
      <c r="L28" s="5">
        <f>G28-F28</f>
        <v>-2.4519047953001083E-2</v>
      </c>
    </row>
    <row r="29" spans="1:12" x14ac:dyDescent="0.25">
      <c r="A29" s="98"/>
      <c r="B29" s="109" t="s">
        <v>579</v>
      </c>
      <c r="C29" s="108">
        <f>SUM(C30:C33)</f>
        <v>1.2188595315600002</v>
      </c>
      <c r="D29" s="108">
        <f>SUM(D30:D33)</f>
        <v>1.3159219069620001</v>
      </c>
      <c r="E29" s="108">
        <f>SUM(E30:E33)</f>
        <v>1.3946962648799999</v>
      </c>
      <c r="F29" s="108">
        <f>SUM(F30:F33)</f>
        <v>1.3777840302469999</v>
      </c>
      <c r="G29" s="108">
        <f>SUM(G30:G33)</f>
        <v>1.4670857107000002</v>
      </c>
      <c r="H29" s="108"/>
      <c r="I29" s="5">
        <f t="shared" ref="I29:I34" si="1">D29-C29</f>
        <v>9.7062375401999912E-2</v>
      </c>
      <c r="J29" s="5">
        <f t="shared" ref="J29:J34" si="2">E29-D29</f>
        <v>7.8774357917999804E-2</v>
      </c>
      <c r="K29" s="5">
        <f t="shared" ref="K29:K34" si="3">F29-E29</f>
        <v>-1.6912234632999956E-2</v>
      </c>
      <c r="L29" s="5">
        <f t="shared" ref="L29:L34" si="4">G29-F29</f>
        <v>8.9301680453000243E-2</v>
      </c>
    </row>
    <row r="30" spans="1:12" x14ac:dyDescent="0.25">
      <c r="A30" s="98"/>
      <c r="B30" s="23" t="s">
        <v>581</v>
      </c>
      <c r="C30" s="427">
        <v>1.0020024959</v>
      </c>
      <c r="D30" s="427">
        <v>1.0163213781</v>
      </c>
      <c r="E30" s="427">
        <v>1.0555092349999999</v>
      </c>
      <c r="F30" s="427">
        <v>1.0661607561999999</v>
      </c>
      <c r="G30" s="427">
        <v>1.0694643096000001</v>
      </c>
      <c r="H30" s="9"/>
      <c r="I30" s="429">
        <f t="shared" si="1"/>
        <v>1.4318882199999994E-2</v>
      </c>
      <c r="J30" s="429">
        <f t="shared" si="2"/>
        <v>3.9187856899999929E-2</v>
      </c>
      <c r="K30" s="429">
        <f t="shared" si="3"/>
        <v>1.0651521200000014E-2</v>
      </c>
      <c r="L30" s="429">
        <f t="shared" si="4"/>
        <v>3.3035534000001032E-3</v>
      </c>
    </row>
    <row r="31" spans="1:12" x14ac:dyDescent="0.25">
      <c r="A31" s="98"/>
      <c r="B31" s="23" t="s">
        <v>582</v>
      </c>
      <c r="C31" s="427">
        <v>9.7785712344999998E-2</v>
      </c>
      <c r="D31" s="427">
        <v>0.16957591507</v>
      </c>
      <c r="E31" s="427">
        <v>0.20779904365999999</v>
      </c>
      <c r="F31" s="427">
        <v>0.19581334384999999</v>
      </c>
      <c r="G31" s="427">
        <v>0.26049788109999999</v>
      </c>
      <c r="H31" s="9"/>
      <c r="I31" s="429">
        <f t="shared" si="1"/>
        <v>7.1790202725000002E-2</v>
      </c>
      <c r="J31" s="429">
        <f t="shared" si="2"/>
        <v>3.8223128589999988E-2</v>
      </c>
      <c r="K31" s="429">
        <f t="shared" si="3"/>
        <v>-1.198569981E-2</v>
      </c>
      <c r="L31" s="429">
        <f t="shared" si="4"/>
        <v>6.4684537250000007E-2</v>
      </c>
    </row>
    <row r="32" spans="1:12" x14ac:dyDescent="0.25">
      <c r="A32" s="98"/>
      <c r="B32" s="23" t="s">
        <v>583</v>
      </c>
      <c r="C32" s="427">
        <v>1.3263854804999999E-2</v>
      </c>
      <c r="D32" s="427">
        <v>1.9337860251999999E-2</v>
      </c>
      <c r="E32" s="427">
        <v>2.2657311409999999E-2</v>
      </c>
      <c r="F32" s="427">
        <v>3.6939924353000003E-2</v>
      </c>
      <c r="G32" s="427">
        <v>4.3047900822000003E-2</v>
      </c>
      <c r="H32" s="9"/>
      <c r="I32" s="429">
        <f t="shared" si="1"/>
        <v>6.0740054469999999E-3</v>
      </c>
      <c r="J32" s="429">
        <f t="shared" si="2"/>
        <v>3.3194511579999995E-3</v>
      </c>
      <c r="K32" s="429">
        <f t="shared" si="3"/>
        <v>1.4282612943000005E-2</v>
      </c>
      <c r="L32" s="429">
        <f t="shared" si="4"/>
        <v>6.1079764689999996E-3</v>
      </c>
    </row>
    <row r="33" spans="1:12" x14ac:dyDescent="0.25">
      <c r="A33" s="98"/>
      <c r="B33" s="25" t="s">
        <v>584</v>
      </c>
      <c r="C33" s="428">
        <v>0.10580746851</v>
      </c>
      <c r="D33" s="428">
        <v>0.11068675354</v>
      </c>
      <c r="E33" s="428">
        <v>0.10873067481</v>
      </c>
      <c r="F33" s="428">
        <v>7.8870005844000002E-2</v>
      </c>
      <c r="G33" s="428">
        <v>9.4075619178000003E-2</v>
      </c>
      <c r="H33" s="49"/>
      <c r="I33" s="430">
        <f t="shared" si="1"/>
        <v>4.8792850299999996E-3</v>
      </c>
      <c r="J33" s="430">
        <f t="shared" si="2"/>
        <v>-1.9560787300000049E-3</v>
      </c>
      <c r="K33" s="430">
        <f t="shared" si="3"/>
        <v>-2.9860668965999995E-2</v>
      </c>
      <c r="L33" s="430">
        <f t="shared" si="4"/>
        <v>1.5205613334000001E-2</v>
      </c>
    </row>
    <row r="34" spans="1:12" x14ac:dyDescent="0.25">
      <c r="A34"/>
      <c r="B34" s="2" t="s">
        <v>204</v>
      </c>
      <c r="C34" s="60">
        <v>20.394302737</v>
      </c>
      <c r="D34" s="60">
        <v>21.981443687999999</v>
      </c>
      <c r="E34" s="60">
        <v>22.843598291999999</v>
      </c>
      <c r="F34" s="60">
        <v>23.547977056000001</v>
      </c>
      <c r="G34" s="60">
        <v>23.754162494999999</v>
      </c>
      <c r="H34"/>
      <c r="I34" s="5">
        <f t="shared" si="1"/>
        <v>1.5871409509999985</v>
      </c>
      <c r="J34" s="5">
        <f t="shared" si="2"/>
        <v>0.86215460400000055</v>
      </c>
      <c r="K34" s="5">
        <f t="shared" si="3"/>
        <v>0.70437876400000121</v>
      </c>
      <c r="L34" s="5">
        <f t="shared" si="4"/>
        <v>0.20618543899999864</v>
      </c>
    </row>
    <row r="35" spans="1:12" x14ac:dyDescent="0.25">
      <c r="B35" s="267" t="s">
        <v>997</v>
      </c>
      <c r="C35"/>
      <c r="D35" s="2"/>
      <c r="E35"/>
      <c r="F35"/>
      <c r="G35"/>
      <c r="H35"/>
      <c r="I35" s="2" t="s">
        <v>7</v>
      </c>
      <c r="J35" s="19">
        <f>E26/D26-1</f>
        <v>2.2498142171833768E-2</v>
      </c>
      <c r="K35" s="19">
        <f>F26/E26-1</f>
        <v>2.7059472301030008E-2</v>
      </c>
      <c r="L35" s="19">
        <f>G26/F26-1</f>
        <v>-1.106282400385461E-3</v>
      </c>
    </row>
    <row r="36" spans="1:12" x14ac:dyDescent="0.25">
      <c r="D36" s="108"/>
      <c r="E36" s="108"/>
      <c r="F36" s="108"/>
      <c r="G36" s="108"/>
    </row>
    <row r="38" spans="1:12" x14ac:dyDescent="0.25">
      <c r="A38" s="109"/>
      <c r="B38" s="109"/>
      <c r="C38" s="109" t="s">
        <v>234</v>
      </c>
      <c r="D38" s="109" t="s">
        <v>211</v>
      </c>
      <c r="E38" s="333" t="s">
        <v>210</v>
      </c>
      <c r="F38" s="333" t="s">
        <v>444</v>
      </c>
    </row>
    <row r="39" spans="1:12" x14ac:dyDescent="0.25">
      <c r="A39" s="109">
        <f t="shared" ref="A39:A86" si="5">YEAR(B39)</f>
        <v>2023</v>
      </c>
      <c r="B39" s="320">
        <v>44927</v>
      </c>
      <c r="C39" s="321">
        <v>21.160637741999999</v>
      </c>
      <c r="D39" s="105" t="e">
        <v>#N/A</v>
      </c>
      <c r="E39" s="322"/>
      <c r="F39" s="322">
        <v>21.160637741999999</v>
      </c>
      <c r="G39" s="103"/>
    </row>
    <row r="40" spans="1:12" x14ac:dyDescent="0.25">
      <c r="A40" s="109">
        <f t="shared" si="5"/>
        <v>2023</v>
      </c>
      <c r="B40" s="320">
        <v>44958</v>
      </c>
      <c r="C40" s="321">
        <v>21.126449356999998</v>
      </c>
      <c r="D40" s="105" t="e">
        <v>#N/A</v>
      </c>
      <c r="E40" s="322">
        <f t="shared" ref="E40:E49" si="6">AVERAGEIF($A$39:$A$100,A40,$F$39:$F$100)</f>
        <v>21.976817475416663</v>
      </c>
      <c r="F40" s="322">
        <v>21.126449356999998</v>
      </c>
      <c r="G40" s="103"/>
    </row>
    <row r="41" spans="1:12" x14ac:dyDescent="0.25">
      <c r="A41" s="109">
        <f t="shared" si="5"/>
        <v>2023</v>
      </c>
      <c r="B41" s="320">
        <v>44986</v>
      </c>
      <c r="C41" s="321">
        <v>21.58818729</v>
      </c>
      <c r="D41" s="105" t="e">
        <v>#N/A</v>
      </c>
      <c r="E41" s="322">
        <f t="shared" si="6"/>
        <v>21.976817475416663</v>
      </c>
      <c r="F41" s="322">
        <v>21.58818729</v>
      </c>
      <c r="G41" s="103"/>
      <c r="H41" s="104"/>
    </row>
    <row r="42" spans="1:12" x14ac:dyDescent="0.25">
      <c r="A42" s="109">
        <f t="shared" si="5"/>
        <v>2023</v>
      </c>
      <c r="B42" s="320">
        <v>45017</v>
      </c>
      <c r="C42" s="321">
        <v>21.633234600000002</v>
      </c>
      <c r="D42" s="105" t="e">
        <v>#N/A</v>
      </c>
      <c r="E42" s="322">
        <f t="shared" si="6"/>
        <v>21.976817475416663</v>
      </c>
      <c r="F42" s="322">
        <v>21.633234600000002</v>
      </c>
      <c r="G42" s="103"/>
    </row>
    <row r="43" spans="1:12" x14ac:dyDescent="0.25">
      <c r="A43" s="109">
        <f t="shared" si="5"/>
        <v>2023</v>
      </c>
      <c r="B43" s="320">
        <v>45047</v>
      </c>
      <c r="C43" s="321">
        <v>21.605203805999999</v>
      </c>
      <c r="D43" s="105" t="e">
        <v>#N/A</v>
      </c>
      <c r="E43" s="322">
        <f t="shared" si="6"/>
        <v>21.976817475416663</v>
      </c>
      <c r="F43" s="322">
        <v>21.605203805999999</v>
      </c>
      <c r="G43" s="103"/>
    </row>
    <row r="44" spans="1:12" x14ac:dyDescent="0.25">
      <c r="A44" s="109">
        <f t="shared" si="5"/>
        <v>2023</v>
      </c>
      <c r="B44" s="320">
        <v>45078</v>
      </c>
      <c r="C44" s="321">
        <v>21.813569433000001</v>
      </c>
      <c r="D44" s="105" t="e">
        <v>#N/A</v>
      </c>
      <c r="E44" s="322">
        <f t="shared" si="6"/>
        <v>21.976817475416663</v>
      </c>
      <c r="F44" s="322">
        <v>21.813569433000001</v>
      </c>
      <c r="G44" s="103"/>
    </row>
    <row r="45" spans="1:12" x14ac:dyDescent="0.25">
      <c r="A45" s="109">
        <f t="shared" si="5"/>
        <v>2023</v>
      </c>
      <c r="B45" s="320">
        <v>45108</v>
      </c>
      <c r="C45" s="321">
        <v>22.003572581</v>
      </c>
      <c r="D45" s="105" t="e">
        <v>#N/A</v>
      </c>
      <c r="E45" s="322">
        <f t="shared" si="6"/>
        <v>21.976817475416663</v>
      </c>
      <c r="F45" s="322">
        <v>22.003572581</v>
      </c>
      <c r="G45" s="103"/>
    </row>
    <row r="46" spans="1:12" x14ac:dyDescent="0.25">
      <c r="A46" s="109">
        <f t="shared" si="5"/>
        <v>2023</v>
      </c>
      <c r="B46" s="320">
        <v>45139</v>
      </c>
      <c r="C46" s="321">
        <v>22.230597097</v>
      </c>
      <c r="D46" s="105" t="e">
        <v>#N/A</v>
      </c>
      <c r="E46" s="322">
        <f t="shared" si="6"/>
        <v>21.976817475416663</v>
      </c>
      <c r="F46" s="322">
        <v>22.230597097</v>
      </c>
      <c r="G46" s="103"/>
    </row>
    <row r="47" spans="1:12" x14ac:dyDescent="0.25">
      <c r="A47" s="109">
        <f t="shared" si="5"/>
        <v>2023</v>
      </c>
      <c r="B47" s="320">
        <v>45170</v>
      </c>
      <c r="C47" s="321">
        <v>22.594470000000001</v>
      </c>
      <c r="D47" s="105" t="e">
        <v>#N/A</v>
      </c>
      <c r="E47" s="322">
        <f t="shared" si="6"/>
        <v>21.976817475416663</v>
      </c>
      <c r="F47" s="322">
        <v>22.594470000000001</v>
      </c>
      <c r="G47" s="103"/>
    </row>
    <row r="48" spans="1:12" x14ac:dyDescent="0.25">
      <c r="A48" s="109">
        <f t="shared" si="5"/>
        <v>2023</v>
      </c>
      <c r="B48" s="320">
        <v>45200</v>
      </c>
      <c r="C48" s="321">
        <v>22.582532226000001</v>
      </c>
      <c r="D48" s="105" t="e">
        <v>#N/A</v>
      </c>
      <c r="E48" s="322">
        <f t="shared" si="6"/>
        <v>21.976817475416663</v>
      </c>
      <c r="F48" s="322">
        <v>22.582532226000001</v>
      </c>
      <c r="G48" s="103"/>
    </row>
    <row r="49" spans="1:8" x14ac:dyDescent="0.25">
      <c r="A49" s="109">
        <f t="shared" si="5"/>
        <v>2023</v>
      </c>
      <c r="B49" s="320">
        <v>45231</v>
      </c>
      <c r="C49" s="321">
        <v>22.728532767000001</v>
      </c>
      <c r="D49" s="105" t="e">
        <v>#N/A</v>
      </c>
      <c r="E49" s="322">
        <f t="shared" si="6"/>
        <v>21.976817475416663</v>
      </c>
      <c r="F49" s="322">
        <v>22.728532767000001</v>
      </c>
      <c r="G49" s="103"/>
    </row>
    <row r="50" spans="1:8" x14ac:dyDescent="0.25">
      <c r="A50" s="109">
        <f t="shared" si="5"/>
        <v>2023</v>
      </c>
      <c r="B50" s="320">
        <v>45261</v>
      </c>
      <c r="C50" s="321">
        <v>22.654822805999999</v>
      </c>
      <c r="D50" s="105" t="e">
        <v>#N/A</v>
      </c>
      <c r="E50" s="322"/>
      <c r="F50" s="322">
        <v>22.654822805999999</v>
      </c>
      <c r="G50" s="103"/>
    </row>
    <row r="51" spans="1:8" x14ac:dyDescent="0.25">
      <c r="A51" s="109">
        <f t="shared" si="5"/>
        <v>2024</v>
      </c>
      <c r="B51" s="320">
        <v>45292</v>
      </c>
      <c r="C51" s="321">
        <v>21.129078676999999</v>
      </c>
      <c r="D51" s="105" t="e">
        <v>#N/A</v>
      </c>
      <c r="E51" s="322"/>
      <c r="F51" s="322">
        <v>21.129078676999999</v>
      </c>
      <c r="G51" s="103"/>
    </row>
    <row r="52" spans="1:8" x14ac:dyDescent="0.25">
      <c r="A52" s="109">
        <f t="shared" si="5"/>
        <v>2024</v>
      </c>
      <c r="B52" s="320">
        <v>45323</v>
      </c>
      <c r="C52" s="321">
        <v>22.243022551999999</v>
      </c>
      <c r="D52" s="105" t="e">
        <v>#N/A</v>
      </c>
      <c r="E52" s="322">
        <f>AVERAGEIF($A$39:$A$100,A52,$F$39:$F$100)</f>
        <v>22.842990434666671</v>
      </c>
      <c r="F52" s="322">
        <v>22.243022551999999</v>
      </c>
      <c r="G52" s="103"/>
    </row>
    <row r="53" spans="1:8" x14ac:dyDescent="0.25">
      <c r="A53" s="109">
        <f t="shared" si="5"/>
        <v>2024</v>
      </c>
      <c r="B53" s="320">
        <v>45352</v>
      </c>
      <c r="C53" s="321">
        <v>22.658277323</v>
      </c>
      <c r="D53" s="105" t="e">
        <v>#N/A</v>
      </c>
      <c r="E53" s="322">
        <f t="shared" ref="E53:E61" si="7">AVERAGEIF($A$39:$A$100,A53,$F$39:$F$100)</f>
        <v>22.842990434666671</v>
      </c>
      <c r="F53" s="322">
        <v>22.658277323</v>
      </c>
      <c r="G53" s="103"/>
      <c r="H53" s="104"/>
    </row>
    <row r="54" spans="1:8" x14ac:dyDescent="0.25">
      <c r="A54" s="109">
        <f t="shared" si="5"/>
        <v>2024</v>
      </c>
      <c r="B54" s="320">
        <v>45383</v>
      </c>
      <c r="C54" s="321">
        <v>22.895583266999999</v>
      </c>
      <c r="D54" s="105" t="e">
        <v>#N/A</v>
      </c>
      <c r="E54" s="322">
        <f t="shared" si="7"/>
        <v>22.842990434666671</v>
      </c>
      <c r="F54" s="322">
        <v>22.895583266999999</v>
      </c>
      <c r="G54" s="103"/>
    </row>
    <row r="55" spans="1:8" x14ac:dyDescent="0.25">
      <c r="A55" s="109">
        <f t="shared" si="5"/>
        <v>2024</v>
      </c>
      <c r="B55" s="320">
        <v>45413</v>
      </c>
      <c r="C55" s="321">
        <v>22.908524418999999</v>
      </c>
      <c r="D55" s="105" t="e">
        <v>#N/A</v>
      </c>
      <c r="E55" s="322">
        <f t="shared" si="7"/>
        <v>22.842990434666671</v>
      </c>
      <c r="F55" s="322">
        <v>22.908524418999999</v>
      </c>
      <c r="G55" s="103"/>
    </row>
    <row r="56" spans="1:8" x14ac:dyDescent="0.25">
      <c r="A56" s="109">
        <f t="shared" si="5"/>
        <v>2024</v>
      </c>
      <c r="B56" s="320">
        <v>45444</v>
      </c>
      <c r="C56" s="321">
        <v>22.964069200000001</v>
      </c>
      <c r="D56" s="105" t="e">
        <v>#N/A</v>
      </c>
      <c r="E56" s="322">
        <f t="shared" si="7"/>
        <v>22.842990434666671</v>
      </c>
      <c r="F56" s="322">
        <v>22.964069200000001</v>
      </c>
      <c r="G56" s="103"/>
    </row>
    <row r="57" spans="1:8" x14ac:dyDescent="0.25">
      <c r="A57" s="109">
        <f t="shared" si="5"/>
        <v>2024</v>
      </c>
      <c r="B57" s="320">
        <v>45474</v>
      </c>
      <c r="C57" s="321">
        <v>22.788602354999998</v>
      </c>
      <c r="D57" s="105" t="e">
        <v>#N/A</v>
      </c>
      <c r="E57" s="322">
        <f t="shared" si="7"/>
        <v>22.842990434666671</v>
      </c>
      <c r="F57" s="322">
        <v>22.788602354999998</v>
      </c>
      <c r="G57" s="103"/>
    </row>
    <row r="58" spans="1:8" x14ac:dyDescent="0.25">
      <c r="A58" s="109">
        <f t="shared" si="5"/>
        <v>2024</v>
      </c>
      <c r="B58" s="320">
        <v>45505</v>
      </c>
      <c r="C58" s="321">
        <v>23.188880483999998</v>
      </c>
      <c r="D58" s="105" t="e">
        <v>#N/A</v>
      </c>
      <c r="E58" s="322">
        <f t="shared" si="7"/>
        <v>22.842990434666671</v>
      </c>
      <c r="F58" s="322">
        <v>23.188880483999998</v>
      </c>
      <c r="G58" s="103"/>
    </row>
    <row r="59" spans="1:8" x14ac:dyDescent="0.25">
      <c r="A59" s="109">
        <f t="shared" si="5"/>
        <v>2024</v>
      </c>
      <c r="B59" s="320">
        <v>45536</v>
      </c>
      <c r="C59" s="321">
        <v>22.9912691</v>
      </c>
      <c r="D59" s="105" t="e">
        <v>#N/A</v>
      </c>
      <c r="E59" s="322">
        <f t="shared" si="7"/>
        <v>22.842990434666671</v>
      </c>
      <c r="F59" s="322">
        <v>22.9912691</v>
      </c>
      <c r="G59" s="103"/>
    </row>
    <row r="60" spans="1:8" x14ac:dyDescent="0.25">
      <c r="A60" s="109">
        <f t="shared" si="5"/>
        <v>2024</v>
      </c>
      <c r="B60" s="320">
        <v>45566</v>
      </c>
      <c r="C60" s="321">
        <v>23.515549451999998</v>
      </c>
      <c r="D60" s="105" t="e">
        <v>#N/A</v>
      </c>
      <c r="E60" s="322">
        <f t="shared" si="7"/>
        <v>22.842990434666671</v>
      </c>
      <c r="F60" s="322">
        <v>23.515549451999998</v>
      </c>
      <c r="G60" s="103"/>
    </row>
    <row r="61" spans="1:8" x14ac:dyDescent="0.25">
      <c r="A61" s="109">
        <f t="shared" si="5"/>
        <v>2024</v>
      </c>
      <c r="B61" s="320">
        <v>45597</v>
      </c>
      <c r="C61" s="321">
        <v>23.4985</v>
      </c>
      <c r="D61" s="105" t="e">
        <v>#N/A</v>
      </c>
      <c r="E61" s="322">
        <f t="shared" si="7"/>
        <v>22.842990434666671</v>
      </c>
      <c r="F61" s="322">
        <v>23.4985</v>
      </c>
      <c r="G61" s="103"/>
    </row>
    <row r="62" spans="1:8" x14ac:dyDescent="0.25">
      <c r="A62" s="109">
        <f t="shared" si="5"/>
        <v>2024</v>
      </c>
      <c r="B62" s="320">
        <v>45627</v>
      </c>
      <c r="C62" s="321">
        <v>23.334528386999999</v>
      </c>
      <c r="D62" s="105" t="e">
        <v>#N/A</v>
      </c>
      <c r="E62" s="322"/>
      <c r="F62" s="322">
        <v>23.334528386999999</v>
      </c>
      <c r="G62" s="103"/>
    </row>
    <row r="63" spans="1:8" x14ac:dyDescent="0.25">
      <c r="A63" s="109">
        <f t="shared" si="5"/>
        <v>2025</v>
      </c>
      <c r="B63" s="320">
        <v>45658</v>
      </c>
      <c r="C63" s="321">
        <v>22.346916289999999</v>
      </c>
      <c r="D63" s="105" t="e">
        <v>#N/A</v>
      </c>
      <c r="E63" s="322"/>
      <c r="F63" s="322">
        <v>22.346916289999999</v>
      </c>
      <c r="G63" s="103"/>
    </row>
    <row r="64" spans="1:8" x14ac:dyDescent="0.25">
      <c r="A64" s="109">
        <f t="shared" si="5"/>
        <v>2025</v>
      </c>
      <c r="B64" s="320">
        <v>45689</v>
      </c>
      <c r="C64" s="321">
        <v>22.665700785999999</v>
      </c>
      <c r="D64" s="105" t="e">
        <v>#N/A</v>
      </c>
      <c r="E64" s="322">
        <f>AVERAGEIF($A$39:$A$100,A64,$F$39:$F$100)</f>
        <v>23.543170906166669</v>
      </c>
      <c r="F64" s="322">
        <v>22.665700785999999</v>
      </c>
      <c r="G64" s="103"/>
    </row>
    <row r="65" spans="1:8" x14ac:dyDescent="0.25">
      <c r="A65" s="109">
        <f t="shared" si="5"/>
        <v>2025</v>
      </c>
      <c r="B65" s="320">
        <v>45717</v>
      </c>
      <c r="C65" s="321">
        <v>23.219827386999999</v>
      </c>
      <c r="D65" s="105" t="e">
        <v>#N/A</v>
      </c>
      <c r="E65" s="322">
        <f t="shared" ref="E65:E73" si="8">AVERAGEIF($A$39:$A$100,A65,$F$39:$F$100)</f>
        <v>23.543170906166669</v>
      </c>
      <c r="F65" s="322">
        <v>23.219827386999999</v>
      </c>
      <c r="G65" s="103"/>
      <c r="H65" s="104"/>
    </row>
    <row r="66" spans="1:8" x14ac:dyDescent="0.25">
      <c r="A66" s="109">
        <f t="shared" si="5"/>
        <v>2025</v>
      </c>
      <c r="B66" s="320">
        <v>45748</v>
      </c>
      <c r="C66" s="321">
        <v>23.244845467000001</v>
      </c>
      <c r="D66" s="105" t="e">
        <v>#N/A</v>
      </c>
      <c r="E66" s="322">
        <f t="shared" si="8"/>
        <v>23.543170906166669</v>
      </c>
      <c r="F66" s="322">
        <v>23.244845467000001</v>
      </c>
      <c r="G66" s="103"/>
    </row>
    <row r="67" spans="1:8" x14ac:dyDescent="0.25">
      <c r="A67" s="109">
        <f t="shared" si="5"/>
        <v>2025</v>
      </c>
      <c r="B67" s="320">
        <v>45778</v>
      </c>
      <c r="C67" s="321">
        <v>23.525363644999999</v>
      </c>
      <c r="D67" s="105" t="e">
        <v>#N/A</v>
      </c>
      <c r="E67" s="322">
        <f t="shared" si="8"/>
        <v>23.543170906166669</v>
      </c>
      <c r="F67" s="322">
        <v>23.525363644999999</v>
      </c>
      <c r="G67" s="103"/>
    </row>
    <row r="68" spans="1:8" x14ac:dyDescent="0.25">
      <c r="A68" s="109">
        <f t="shared" si="5"/>
        <v>2025</v>
      </c>
      <c r="B68" s="320">
        <v>45809</v>
      </c>
      <c r="C68" s="321">
        <v>23.712115366999999</v>
      </c>
      <c r="D68" s="105" t="e">
        <v>#N/A</v>
      </c>
      <c r="E68" s="322">
        <f t="shared" si="8"/>
        <v>23.543170906166669</v>
      </c>
      <c r="F68" s="322">
        <v>23.712115366999999</v>
      </c>
      <c r="G68" s="103"/>
    </row>
    <row r="69" spans="1:8" x14ac:dyDescent="0.25">
      <c r="A69" s="109">
        <f t="shared" si="5"/>
        <v>2025</v>
      </c>
      <c r="B69" s="320">
        <v>45839</v>
      </c>
      <c r="C69" s="321">
        <v>23.890494355000001</v>
      </c>
      <c r="D69" s="105" t="e">
        <v>#N/A</v>
      </c>
      <c r="E69" s="322">
        <f t="shared" si="8"/>
        <v>23.543170906166669</v>
      </c>
      <c r="F69" s="322">
        <v>23.890494355000001</v>
      </c>
      <c r="G69" s="103"/>
    </row>
    <row r="70" spans="1:8" x14ac:dyDescent="0.25">
      <c r="A70" s="109">
        <f t="shared" si="5"/>
        <v>2025</v>
      </c>
      <c r="B70" s="320">
        <v>45870</v>
      </c>
      <c r="C70" s="321">
        <v>24.100673097000001</v>
      </c>
      <c r="D70" s="105" t="e">
        <v>#N/A</v>
      </c>
      <c r="E70" s="322">
        <f t="shared" si="8"/>
        <v>23.543170906166669</v>
      </c>
      <c r="F70" s="322">
        <v>24.100673097000001</v>
      </c>
      <c r="G70" s="103"/>
    </row>
    <row r="71" spans="1:8" x14ac:dyDescent="0.25">
      <c r="A71" s="109">
        <f t="shared" si="5"/>
        <v>2025</v>
      </c>
      <c r="B71" s="320">
        <v>45901</v>
      </c>
      <c r="C71" s="321">
        <v>24.064057033000001</v>
      </c>
      <c r="D71" s="105" t="e">
        <v>#N/A</v>
      </c>
      <c r="E71" s="322">
        <f t="shared" si="8"/>
        <v>23.543170906166669</v>
      </c>
      <c r="F71" s="322">
        <v>24.064057033000001</v>
      </c>
      <c r="G71" s="103"/>
    </row>
    <row r="72" spans="1:8" x14ac:dyDescent="0.25">
      <c r="A72" s="109">
        <f t="shared" si="5"/>
        <v>2025</v>
      </c>
      <c r="B72" s="320">
        <v>45931</v>
      </c>
      <c r="C72" s="321">
        <v>24.012841447</v>
      </c>
      <c r="D72" s="105">
        <v>24.012841447</v>
      </c>
      <c r="E72" s="322">
        <f t="shared" si="8"/>
        <v>23.543170906166669</v>
      </c>
      <c r="F72" s="322">
        <v>24.012841447</v>
      </c>
      <c r="G72" s="103"/>
    </row>
    <row r="73" spans="1:8" x14ac:dyDescent="0.25">
      <c r="A73" s="109">
        <f t="shared" si="5"/>
        <v>2025</v>
      </c>
      <c r="B73" s="320">
        <v>45962</v>
      </c>
      <c r="C73" s="321" t="e">
        <v>#N/A</v>
      </c>
      <c r="D73" s="105">
        <v>24.029831399999999</v>
      </c>
      <c r="E73" s="322">
        <f t="shared" si="8"/>
        <v>23.543170906166669</v>
      </c>
      <c r="F73" s="322">
        <v>24.029831399999999</v>
      </c>
      <c r="G73" s="103"/>
    </row>
    <row r="74" spans="1:8" x14ac:dyDescent="0.25">
      <c r="A74" s="109">
        <f t="shared" si="5"/>
        <v>2025</v>
      </c>
      <c r="B74" s="320">
        <v>45992</v>
      </c>
      <c r="C74" s="321" t="e">
        <v>#N/A</v>
      </c>
      <c r="D74" s="105">
        <v>23.705384599999999</v>
      </c>
      <c r="E74" s="322"/>
      <c r="F74" s="322">
        <v>23.705384599999999</v>
      </c>
      <c r="G74" s="103"/>
    </row>
    <row r="75" spans="1:8" x14ac:dyDescent="0.25">
      <c r="A75" s="109">
        <f t="shared" si="5"/>
        <v>2026</v>
      </c>
      <c r="B75" s="320">
        <v>46023</v>
      </c>
      <c r="C75" s="321" t="e">
        <v>#N/A</v>
      </c>
      <c r="D75" s="105">
        <v>23.644989800000001</v>
      </c>
      <c r="E75" s="322"/>
      <c r="F75" s="322">
        <v>23.644989800000001</v>
      </c>
      <c r="G75" s="103"/>
    </row>
    <row r="76" spans="1:8" x14ac:dyDescent="0.25">
      <c r="A76" s="109">
        <f t="shared" si="5"/>
        <v>2026</v>
      </c>
      <c r="B76" s="320">
        <v>46054</v>
      </c>
      <c r="C76" s="321" t="e">
        <v>#N/A</v>
      </c>
      <c r="D76" s="105">
        <v>23.4978601</v>
      </c>
      <c r="E76" s="322">
        <f>AVERAGEIF($A$39:$A$100,A76,$F$39:$F$100)</f>
        <v>23.752879116666666</v>
      </c>
      <c r="F76" s="322">
        <v>23.4978601</v>
      </c>
      <c r="G76" s="103"/>
    </row>
    <row r="77" spans="1:8" x14ac:dyDescent="0.25">
      <c r="A77" s="109">
        <f t="shared" si="5"/>
        <v>2026</v>
      </c>
      <c r="B77" s="320">
        <v>46082</v>
      </c>
      <c r="C77" s="321" t="e">
        <v>#N/A</v>
      </c>
      <c r="D77" s="105">
        <v>23.532466100000001</v>
      </c>
      <c r="E77" s="322">
        <f t="shared" ref="E77:E85" si="9">AVERAGEIF($A$39:$A$100,A77,$F$39:$F$100)</f>
        <v>23.752879116666666</v>
      </c>
      <c r="F77" s="322">
        <v>23.532466100000001</v>
      </c>
      <c r="G77" s="103"/>
      <c r="H77" s="104"/>
    </row>
    <row r="78" spans="1:8" x14ac:dyDescent="0.25">
      <c r="A78" s="109">
        <f t="shared" si="5"/>
        <v>2026</v>
      </c>
      <c r="B78" s="320">
        <v>46113</v>
      </c>
      <c r="C78" s="321" t="e">
        <v>#N/A</v>
      </c>
      <c r="D78" s="105">
        <v>23.774539900000001</v>
      </c>
      <c r="E78" s="322">
        <f t="shared" si="9"/>
        <v>23.752879116666666</v>
      </c>
      <c r="F78" s="322">
        <v>23.774539900000001</v>
      </c>
      <c r="G78" s="103"/>
    </row>
    <row r="79" spans="1:8" x14ac:dyDescent="0.25">
      <c r="A79" s="109">
        <f t="shared" si="5"/>
        <v>2026</v>
      </c>
      <c r="B79" s="320">
        <v>46143</v>
      </c>
      <c r="C79" s="321" t="e">
        <v>#N/A</v>
      </c>
      <c r="D79" s="105">
        <v>23.766676199999999</v>
      </c>
      <c r="E79" s="322">
        <f t="shared" si="9"/>
        <v>23.752879116666666</v>
      </c>
      <c r="F79" s="322">
        <v>23.766676199999999</v>
      </c>
      <c r="G79" s="103"/>
    </row>
    <row r="80" spans="1:8" x14ac:dyDescent="0.25">
      <c r="A80" s="109">
        <f t="shared" si="5"/>
        <v>2026</v>
      </c>
      <c r="B80" s="320">
        <v>46174</v>
      </c>
      <c r="C80" s="321" t="e">
        <v>#N/A</v>
      </c>
      <c r="D80" s="105">
        <v>23.832608100000002</v>
      </c>
      <c r="E80" s="322">
        <f t="shared" si="9"/>
        <v>23.752879116666666</v>
      </c>
      <c r="F80" s="322">
        <v>23.832608100000002</v>
      </c>
      <c r="G80" s="103"/>
    </row>
    <row r="81" spans="1:7" x14ac:dyDescent="0.25">
      <c r="A81" s="109">
        <f t="shared" si="5"/>
        <v>2026</v>
      </c>
      <c r="B81" s="320">
        <v>46204</v>
      </c>
      <c r="C81" s="321" t="e">
        <v>#N/A</v>
      </c>
      <c r="D81" s="105">
        <v>23.758334999999999</v>
      </c>
      <c r="E81" s="322">
        <f t="shared" si="9"/>
        <v>23.752879116666666</v>
      </c>
      <c r="F81" s="322">
        <v>23.758334999999999</v>
      </c>
      <c r="G81" s="103"/>
    </row>
    <row r="82" spans="1:7" x14ac:dyDescent="0.25">
      <c r="A82" s="109">
        <f t="shared" si="5"/>
        <v>2026</v>
      </c>
      <c r="B82" s="320">
        <v>46235</v>
      </c>
      <c r="C82" s="321" t="e">
        <v>#N/A</v>
      </c>
      <c r="D82" s="105">
        <v>23.879568899999999</v>
      </c>
      <c r="E82" s="322">
        <f t="shared" si="9"/>
        <v>23.752879116666666</v>
      </c>
      <c r="F82" s="322">
        <v>23.879568899999999</v>
      </c>
      <c r="G82" s="103"/>
    </row>
    <row r="83" spans="1:7" x14ac:dyDescent="0.25">
      <c r="A83" s="109">
        <f t="shared" si="5"/>
        <v>2026</v>
      </c>
      <c r="B83" s="320">
        <v>46266</v>
      </c>
      <c r="C83" s="321" t="e">
        <v>#N/A</v>
      </c>
      <c r="D83" s="105">
        <v>23.679986100000001</v>
      </c>
      <c r="E83" s="322">
        <f t="shared" si="9"/>
        <v>23.752879116666666</v>
      </c>
      <c r="F83" s="322">
        <v>23.679986100000001</v>
      </c>
      <c r="G83" s="103"/>
    </row>
    <row r="84" spans="1:7" x14ac:dyDescent="0.25">
      <c r="A84" s="109">
        <f t="shared" si="5"/>
        <v>2026</v>
      </c>
      <c r="B84" s="320">
        <v>46296</v>
      </c>
      <c r="C84" s="321" t="e">
        <v>#N/A</v>
      </c>
      <c r="D84" s="105">
        <v>23.814240000000002</v>
      </c>
      <c r="E84" s="322">
        <f t="shared" si="9"/>
        <v>23.752879116666666</v>
      </c>
      <c r="F84" s="322">
        <v>23.814240000000002</v>
      </c>
      <c r="G84" s="103"/>
    </row>
    <row r="85" spans="1:7" x14ac:dyDescent="0.25">
      <c r="A85" s="109">
        <f t="shared" si="5"/>
        <v>2026</v>
      </c>
      <c r="B85" s="320">
        <v>46327</v>
      </c>
      <c r="C85" s="321" t="e">
        <v>#N/A</v>
      </c>
      <c r="D85" s="105">
        <v>24.021006499999999</v>
      </c>
      <c r="E85" s="322">
        <f t="shared" si="9"/>
        <v>23.752879116666666</v>
      </c>
      <c r="F85" s="322">
        <v>24.021006499999999</v>
      </c>
      <c r="G85" s="103"/>
    </row>
    <row r="86" spans="1:7" x14ac:dyDescent="0.25">
      <c r="A86" s="109">
        <f t="shared" si="5"/>
        <v>2026</v>
      </c>
      <c r="B86" s="320">
        <v>46357</v>
      </c>
      <c r="C86" s="321" t="e">
        <v>#N/A</v>
      </c>
      <c r="D86" s="105">
        <v>23.832272700000001</v>
      </c>
      <c r="E86" s="322"/>
      <c r="F86" s="322">
        <v>23.832272700000001</v>
      </c>
      <c r="G86" s="103"/>
    </row>
    <row r="87" spans="1:7" x14ac:dyDescent="0.25">
      <c r="F87" s="104"/>
      <c r="G87" s="103"/>
    </row>
    <row r="88" spans="1:7" x14ac:dyDescent="0.25">
      <c r="F88" s="104"/>
      <c r="G88" s="103"/>
    </row>
    <row r="89" spans="1:7" x14ac:dyDescent="0.25">
      <c r="F89" s="104"/>
      <c r="G89" s="103"/>
    </row>
    <row r="90" spans="1:7" x14ac:dyDescent="0.25">
      <c r="F90" s="104"/>
      <c r="G90" s="103"/>
    </row>
    <row r="91" spans="1:7" x14ac:dyDescent="0.25">
      <c r="F91" s="104"/>
      <c r="G91" s="103"/>
    </row>
    <row r="92" spans="1:7" x14ac:dyDescent="0.25">
      <c r="A92" s="4"/>
      <c r="B92" s="4" t="s">
        <v>0</v>
      </c>
      <c r="F92" s="104"/>
      <c r="G92" s="103"/>
    </row>
    <row r="93" spans="1:7" x14ac:dyDescent="0.25">
      <c r="A93">
        <v>2.5</v>
      </c>
      <c r="B93" s="13">
        <v>-1</v>
      </c>
      <c r="F93" s="104"/>
      <c r="G93" s="103"/>
    </row>
    <row r="94" spans="1:7" x14ac:dyDescent="0.25">
      <c r="A94">
        <v>2.5</v>
      </c>
      <c r="B94" s="13">
        <v>2</v>
      </c>
      <c r="F94" s="104"/>
      <c r="G94" s="103"/>
    </row>
    <row r="95" spans="1:7" x14ac:dyDescent="0.25">
      <c r="F95" s="104"/>
      <c r="G95" s="103"/>
    </row>
    <row r="96" spans="1:7" x14ac:dyDescent="0.25">
      <c r="F96" s="104"/>
      <c r="G96" s="103"/>
    </row>
    <row r="97" spans="6:7" x14ac:dyDescent="0.25">
      <c r="F97" s="104"/>
      <c r="G97" s="103"/>
    </row>
    <row r="98" spans="6:7" x14ac:dyDescent="0.25">
      <c r="F98" s="104"/>
      <c r="G98" s="103"/>
    </row>
    <row r="99" spans="6:7" x14ac:dyDescent="0.25">
      <c r="F99" s="104"/>
      <c r="G99" s="103"/>
    </row>
    <row r="100" spans="6:7" x14ac:dyDescent="0.25">
      <c r="F100" s="104"/>
      <c r="G100" s="103"/>
    </row>
    <row r="101" spans="6:7" x14ac:dyDescent="0.25">
      <c r="F101" s="104"/>
      <c r="G101" s="103"/>
    </row>
    <row r="102" spans="6:7" x14ac:dyDescent="0.25">
      <c r="F102" s="104"/>
      <c r="G102" s="103"/>
    </row>
    <row r="103" spans="6:7" x14ac:dyDescent="0.25">
      <c r="F103" s="104"/>
      <c r="G103" s="103"/>
    </row>
    <row r="104" spans="6:7" x14ac:dyDescent="0.25">
      <c r="F104" s="104"/>
      <c r="G104" s="103"/>
    </row>
    <row r="105" spans="6:7" x14ac:dyDescent="0.25">
      <c r="F105" s="104"/>
      <c r="G105" s="103"/>
    </row>
    <row r="106" spans="6:7" x14ac:dyDescent="0.25">
      <c r="F106" s="104"/>
      <c r="G106" s="103"/>
    </row>
    <row r="107" spans="6:7" x14ac:dyDescent="0.25">
      <c r="F107" s="104"/>
      <c r="G107" s="103"/>
    </row>
    <row r="108" spans="6:7" x14ac:dyDescent="0.25">
      <c r="F108" s="104"/>
      <c r="G108" s="103"/>
    </row>
    <row r="109" spans="6:7" x14ac:dyDescent="0.25">
      <c r="F109" s="104"/>
      <c r="G109" s="103"/>
    </row>
    <row r="110" spans="6:7" x14ac:dyDescent="0.25">
      <c r="F110" s="104"/>
    </row>
    <row r="111" spans="6:7" x14ac:dyDescent="0.25">
      <c r="F111" s="104"/>
    </row>
    <row r="112" spans="6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  <row r="132" spans="6:6" x14ac:dyDescent="0.25">
      <c r="F132" s="104"/>
    </row>
    <row r="133" spans="6:6" x14ac:dyDescent="0.25">
      <c r="F133" s="104"/>
    </row>
    <row r="134" spans="6:6" x14ac:dyDescent="0.25">
      <c r="F134" s="104"/>
    </row>
  </sheetData>
  <mergeCells count="2">
    <mergeCell ref="C24:G24"/>
    <mergeCell ref="I24:L24"/>
  </mergeCells>
  <conditionalFormatting sqref="C39:D86">
    <cfRule type="expression" dxfId="14" priority="1" stopIfTrue="1">
      <formula>ISNA(C39)</formula>
    </cfRule>
  </conditionalFormatting>
  <hyperlinks>
    <hyperlink ref="A3" location="Contents!A1" display="Return to Contents" xr:uid="{00000000-0004-0000-0E00-000000000000}"/>
  </hyperlinks>
  <pageMargins left="0.7" right="0.7" top="0.75" bottom="0.75" header="0.3" footer="0.3"/>
  <pageSetup orientation="landscape" verticalDpi="599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AC131"/>
  <sheetViews>
    <sheetView zoomScaleNormal="100" workbookViewId="0"/>
  </sheetViews>
  <sheetFormatPr defaultColWidth="9.28515625" defaultRowHeight="15" x14ac:dyDescent="0.25"/>
  <cols>
    <col min="1" max="2" width="9.28515625" style="97"/>
    <col min="3" max="3" width="9.5703125" style="97" customWidth="1"/>
    <col min="4" max="14" width="9.28515625" style="97"/>
    <col min="15" max="16" width="9.28515625" style="98"/>
    <col min="17" max="17" width="9.28515625" style="97"/>
    <col min="18" max="18" width="26.28515625" style="97" customWidth="1"/>
    <col min="19" max="27" width="9.28515625" style="97"/>
    <col min="28" max="29" width="9.28515625" style="98"/>
    <col min="30" max="16384" width="9.28515625" style="97"/>
  </cols>
  <sheetData>
    <row r="1" spans="1:19" x14ac:dyDescent="0.25">
      <c r="N1" s="110"/>
      <c r="O1" s="144"/>
    </row>
    <row r="2" spans="1:19" ht="15.75" x14ac:dyDescent="0.25">
      <c r="A2" s="31" t="s">
        <v>967</v>
      </c>
    </row>
    <row r="3" spans="1:19" x14ac:dyDescent="0.25">
      <c r="A3" s="16" t="s">
        <v>16</v>
      </c>
      <c r="R3" s="102"/>
    </row>
    <row r="4" spans="1:19" x14ac:dyDescent="0.25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R4" s="102"/>
    </row>
    <row r="5" spans="1:19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R5" s="132" t="s">
        <v>331</v>
      </c>
      <c r="S5" s="133"/>
    </row>
    <row r="6" spans="1:19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R6" s="165" t="s">
        <v>223</v>
      </c>
      <c r="S6" s="175" t="s">
        <v>216</v>
      </c>
    </row>
    <row r="7" spans="1:19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R7" s="166" t="s">
        <v>220</v>
      </c>
      <c r="S7" s="176" t="s">
        <v>217</v>
      </c>
    </row>
    <row r="8" spans="1:19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R8" s="166" t="s">
        <v>221</v>
      </c>
      <c r="S8" s="221" t="s">
        <v>218</v>
      </c>
    </row>
    <row r="9" spans="1:19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R9" s="166" t="s">
        <v>222</v>
      </c>
      <c r="S9" s="221" t="s">
        <v>219</v>
      </c>
    </row>
    <row r="10" spans="1:19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R10" s="250" t="s">
        <v>409</v>
      </c>
      <c r="S10" s="251" t="s">
        <v>213</v>
      </c>
    </row>
    <row r="11" spans="1:19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9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</row>
    <row r="13" spans="1:19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9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9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9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2:13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2:13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2:13" x14ac:dyDescent="0.25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</row>
    <row r="20" spans="2:13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2:13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</row>
    <row r="24" spans="2:13" x14ac:dyDescent="0.25">
      <c r="B24"/>
      <c r="C24"/>
      <c r="D24" s="468" t="s">
        <v>51</v>
      </c>
      <c r="E24" s="468"/>
      <c r="F24" s="468"/>
      <c r="G24" s="468"/>
      <c r="H24" s="468"/>
      <c r="I24" s="23"/>
      <c r="J24" s="468" t="s">
        <v>79</v>
      </c>
      <c r="K24" s="468"/>
      <c r="L24" s="468"/>
      <c r="M24" s="468"/>
    </row>
    <row r="25" spans="2:13" x14ac:dyDescent="0.25">
      <c r="C25" s="8"/>
      <c r="D25" s="59">
        <v>2022</v>
      </c>
      <c r="E25" s="59">
        <v>2023</v>
      </c>
      <c r="F25" s="59">
        <v>2024</v>
      </c>
      <c r="G25" s="59">
        <v>2025</v>
      </c>
      <c r="H25" s="59">
        <v>2026</v>
      </c>
      <c r="I25" s="25"/>
      <c r="J25" s="59">
        <v>2023</v>
      </c>
      <c r="K25" s="59">
        <v>2024</v>
      </c>
      <c r="L25" s="59">
        <v>2025</v>
      </c>
      <c r="M25" s="59">
        <v>2026</v>
      </c>
    </row>
    <row r="26" spans="2:13" x14ac:dyDescent="0.25">
      <c r="C26" s="21" t="s">
        <v>223</v>
      </c>
      <c r="D26" s="238">
        <v>2.4055124000000001</v>
      </c>
      <c r="E26" s="5">
        <v>2.6519259753000002</v>
      </c>
      <c r="F26" s="5">
        <v>2.8677295792000002</v>
      </c>
      <c r="G26" s="5">
        <v>3.0406024093999999</v>
      </c>
      <c r="H26" s="5">
        <v>3.1494388739999999</v>
      </c>
      <c r="I26" s="5"/>
      <c r="J26" s="5">
        <f t="shared" ref="J26:M27" si="0">E26-D26</f>
        <v>0.24641357530000008</v>
      </c>
      <c r="K26" s="5">
        <f t="shared" si="0"/>
        <v>0.21580360389999997</v>
      </c>
      <c r="L26" s="5">
        <f t="shared" si="0"/>
        <v>0.17287283019999977</v>
      </c>
      <c r="M26" s="5">
        <f t="shared" si="0"/>
        <v>0.10883646459999996</v>
      </c>
    </row>
    <row r="27" spans="2:13" x14ac:dyDescent="0.25">
      <c r="C27" s="21" t="s">
        <v>220</v>
      </c>
      <c r="D27" s="5">
        <v>1.8709151315000001</v>
      </c>
      <c r="E27" s="5">
        <v>2.0211451808000001</v>
      </c>
      <c r="F27" s="5">
        <v>2.1813552950999999</v>
      </c>
      <c r="G27" s="5">
        <v>2.2872770868000001</v>
      </c>
      <c r="H27" s="5">
        <v>2.3129193452000001</v>
      </c>
      <c r="I27" s="5"/>
      <c r="J27" s="5">
        <f t="shared" si="0"/>
        <v>0.15023004929999995</v>
      </c>
      <c r="K27" s="5">
        <f t="shared" si="0"/>
        <v>0.16021011429999987</v>
      </c>
      <c r="L27" s="5">
        <f t="shared" si="0"/>
        <v>0.10592179170000016</v>
      </c>
      <c r="M27" s="5">
        <f t="shared" si="0"/>
        <v>2.5642258400000006E-2</v>
      </c>
    </row>
    <row r="28" spans="2:13" x14ac:dyDescent="0.25">
      <c r="C28" s="21" t="s">
        <v>221</v>
      </c>
      <c r="D28" s="5">
        <v>0.98796158629999997</v>
      </c>
      <c r="E28" s="5">
        <v>1.062682063</v>
      </c>
      <c r="F28" s="5">
        <v>1.1419397268</v>
      </c>
      <c r="G28" s="5">
        <v>1.1991697816</v>
      </c>
      <c r="H28" s="5">
        <v>1.254388211</v>
      </c>
      <c r="I28" s="5"/>
      <c r="J28" s="5">
        <f t="shared" ref="J28:M29" si="1">E28-D28</f>
        <v>7.4720476700000038E-2</v>
      </c>
      <c r="K28" s="5">
        <f t="shared" si="1"/>
        <v>7.9257663799999989E-2</v>
      </c>
      <c r="L28" s="5">
        <f t="shared" si="1"/>
        <v>5.7230054799999985E-2</v>
      </c>
      <c r="M28" s="5">
        <f t="shared" si="1"/>
        <v>5.5218429399999991E-2</v>
      </c>
    </row>
    <row r="29" spans="2:13" x14ac:dyDescent="0.25">
      <c r="C29" s="54" t="s">
        <v>222</v>
      </c>
      <c r="D29" s="43">
        <v>0.66867121096000004</v>
      </c>
      <c r="E29" s="43">
        <v>0.76286589588999998</v>
      </c>
      <c r="F29" s="43">
        <v>0.85006281420999996</v>
      </c>
      <c r="G29" s="43">
        <v>0.86425034071999995</v>
      </c>
      <c r="H29" s="43">
        <v>0.83099343615999999</v>
      </c>
      <c r="I29" s="43"/>
      <c r="J29" s="43">
        <f t="shared" si="1"/>
        <v>9.4194684929999939E-2</v>
      </c>
      <c r="K29" s="43">
        <f t="shared" si="1"/>
        <v>8.7196918319999983E-2</v>
      </c>
      <c r="L29" s="43">
        <f t="shared" si="1"/>
        <v>1.4187526509999993E-2</v>
      </c>
      <c r="M29" s="43">
        <f t="shared" si="1"/>
        <v>-3.3256904559999967E-2</v>
      </c>
    </row>
    <row r="30" spans="2:13" x14ac:dyDescent="0.25">
      <c r="C30" s="2" t="s">
        <v>204</v>
      </c>
      <c r="D30" s="10">
        <f>+SUM(D26:D29)</f>
        <v>5.9330603287600008</v>
      </c>
      <c r="E30" s="10">
        <f>+SUM(E26:E29)</f>
        <v>6.4986191149900012</v>
      </c>
      <c r="F30" s="10">
        <f>+SUM(F26:F29)</f>
        <v>7.0410874153100007</v>
      </c>
      <c r="G30" s="10">
        <f>+SUM(G26:G29)</f>
        <v>7.3912996185199997</v>
      </c>
      <c r="H30" s="10">
        <f>+SUM(H26:H29)</f>
        <v>7.5477398663600006</v>
      </c>
      <c r="I30"/>
      <c r="J30" s="5">
        <f>+SUM(J26:J29)</f>
        <v>0.56555878623</v>
      </c>
      <c r="K30" s="5">
        <f>+SUM(K26:K29)</f>
        <v>0.54246830031999982</v>
      </c>
      <c r="L30" s="5">
        <f>+SUM(L26:L29)</f>
        <v>0.35021220320999991</v>
      </c>
      <c r="M30" s="5">
        <f>+SUM(M26:M29)</f>
        <v>0.15644024783999999</v>
      </c>
    </row>
    <row r="31" spans="2:13" x14ac:dyDescent="0.25">
      <c r="C31" s="267" t="s">
        <v>997</v>
      </c>
      <c r="D31"/>
      <c r="E31" s="2"/>
      <c r="F31"/>
      <c r="G31"/>
      <c r="H31"/>
      <c r="I31"/>
      <c r="J31" s="2"/>
      <c r="K31" s="19"/>
      <c r="L31" s="19"/>
      <c r="M31" s="19"/>
    </row>
    <row r="35" spans="2:8" x14ac:dyDescent="0.25">
      <c r="B35" s="109"/>
      <c r="C35" s="109"/>
      <c r="D35" s="109" t="s">
        <v>234</v>
      </c>
      <c r="E35" s="109" t="s">
        <v>211</v>
      </c>
      <c r="F35" s="333" t="s">
        <v>210</v>
      </c>
      <c r="G35" s="333" t="s">
        <v>444</v>
      </c>
    </row>
    <row r="36" spans="2:8" x14ac:dyDescent="0.25">
      <c r="B36" s="109">
        <f t="shared" ref="B36:B83" si="2">YEAR(C36)</f>
        <v>2023</v>
      </c>
      <c r="C36" s="320">
        <v>44927</v>
      </c>
      <c r="D36" s="348">
        <v>6.0409680000000003</v>
      </c>
      <c r="E36" s="101" t="e">
        <v>#N/A</v>
      </c>
      <c r="F36" s="347"/>
      <c r="G36" s="347">
        <v>6.0409680000000003</v>
      </c>
      <c r="H36" s="103"/>
    </row>
    <row r="37" spans="2:8" x14ac:dyDescent="0.25">
      <c r="B37" s="109">
        <f t="shared" si="2"/>
        <v>2023</v>
      </c>
      <c r="C37" s="320">
        <v>44958</v>
      </c>
      <c r="D37" s="348">
        <v>6.1175360000000003</v>
      </c>
      <c r="E37" s="101" t="e">
        <v>#N/A</v>
      </c>
      <c r="F37" s="347">
        <f t="shared" ref="F37:F46" si="3">AVERAGEIF($B$36:$B$97,B37,$G$36:$G$97)</f>
        <v>6.496722000000001</v>
      </c>
      <c r="G37" s="347">
        <v>6.1175360000000003</v>
      </c>
      <c r="H37" s="103"/>
    </row>
    <row r="38" spans="2:8" x14ac:dyDescent="0.25">
      <c r="B38" s="109">
        <f t="shared" si="2"/>
        <v>2023</v>
      </c>
      <c r="C38" s="320">
        <v>44986</v>
      </c>
      <c r="D38" s="348">
        <v>6.3514189999999999</v>
      </c>
      <c r="E38" s="101" t="e">
        <v>#N/A</v>
      </c>
      <c r="F38" s="347">
        <f t="shared" si="3"/>
        <v>6.496722000000001</v>
      </c>
      <c r="G38" s="347">
        <v>6.3514189999999999</v>
      </c>
      <c r="H38" s="103"/>
    </row>
    <row r="39" spans="2:8" x14ac:dyDescent="0.25">
      <c r="B39" s="109">
        <f t="shared" si="2"/>
        <v>2023</v>
      </c>
      <c r="C39" s="320">
        <v>45017</v>
      </c>
      <c r="D39" s="348">
        <v>6.4454330000000004</v>
      </c>
      <c r="E39" s="101" t="e">
        <v>#N/A</v>
      </c>
      <c r="F39" s="347">
        <f t="shared" si="3"/>
        <v>6.496722000000001</v>
      </c>
      <c r="G39" s="347">
        <v>6.4454330000000004</v>
      </c>
      <c r="H39" s="103"/>
    </row>
    <row r="40" spans="2:8" x14ac:dyDescent="0.25">
      <c r="B40" s="109">
        <f t="shared" si="2"/>
        <v>2023</v>
      </c>
      <c r="C40" s="320">
        <v>45047</v>
      </c>
      <c r="D40" s="348">
        <v>6.428839</v>
      </c>
      <c r="E40" s="101" t="e">
        <v>#N/A</v>
      </c>
      <c r="F40" s="347">
        <f t="shared" si="3"/>
        <v>6.496722000000001</v>
      </c>
      <c r="G40" s="347">
        <v>6.428839</v>
      </c>
      <c r="H40" s="103"/>
    </row>
    <row r="41" spans="2:8" x14ac:dyDescent="0.25">
      <c r="B41" s="109">
        <f t="shared" si="2"/>
        <v>2023</v>
      </c>
      <c r="C41" s="320">
        <v>45078</v>
      </c>
      <c r="D41" s="348">
        <v>6.4082999999999997</v>
      </c>
      <c r="E41" s="101" t="e">
        <v>#N/A</v>
      </c>
      <c r="F41" s="347">
        <f t="shared" si="3"/>
        <v>6.496722000000001</v>
      </c>
      <c r="G41" s="347">
        <v>6.4082999999999997</v>
      </c>
      <c r="H41" s="103"/>
    </row>
    <row r="42" spans="2:8" x14ac:dyDescent="0.25">
      <c r="B42" s="109">
        <f t="shared" si="2"/>
        <v>2023</v>
      </c>
      <c r="C42" s="320">
        <v>45108</v>
      </c>
      <c r="D42" s="348">
        <v>6.5056770000000004</v>
      </c>
      <c r="E42" s="101" t="e">
        <v>#N/A</v>
      </c>
      <c r="F42" s="347">
        <f t="shared" si="3"/>
        <v>6.496722000000001</v>
      </c>
      <c r="G42" s="347">
        <v>6.5056770000000004</v>
      </c>
      <c r="H42" s="103"/>
    </row>
    <row r="43" spans="2:8" x14ac:dyDescent="0.25">
      <c r="B43" s="109">
        <f t="shared" si="2"/>
        <v>2023</v>
      </c>
      <c r="C43" s="320">
        <v>45139</v>
      </c>
      <c r="D43" s="348">
        <v>6.6308389999999999</v>
      </c>
      <c r="E43" s="101" t="e">
        <v>#N/A</v>
      </c>
      <c r="F43" s="347">
        <f t="shared" si="3"/>
        <v>6.496722000000001</v>
      </c>
      <c r="G43" s="347">
        <v>6.6308389999999999</v>
      </c>
      <c r="H43" s="103"/>
    </row>
    <row r="44" spans="2:8" x14ac:dyDescent="0.25">
      <c r="B44" s="109">
        <f t="shared" si="2"/>
        <v>2023</v>
      </c>
      <c r="C44" s="320">
        <v>45170</v>
      </c>
      <c r="D44" s="348">
        <v>6.7954330000000001</v>
      </c>
      <c r="E44" s="101" t="e">
        <v>#N/A</v>
      </c>
      <c r="F44" s="347">
        <f t="shared" si="3"/>
        <v>6.496722000000001</v>
      </c>
      <c r="G44" s="347">
        <v>6.7954330000000001</v>
      </c>
      <c r="H44" s="103"/>
    </row>
    <row r="45" spans="2:8" x14ac:dyDescent="0.25">
      <c r="B45" s="109">
        <f t="shared" si="2"/>
        <v>2023</v>
      </c>
      <c r="C45" s="320">
        <v>45200</v>
      </c>
      <c r="D45" s="348">
        <v>6.8048390000000003</v>
      </c>
      <c r="E45" s="101" t="e">
        <v>#N/A</v>
      </c>
      <c r="F45" s="347">
        <f t="shared" si="3"/>
        <v>6.496722000000001</v>
      </c>
      <c r="G45" s="347">
        <v>6.8048390000000003</v>
      </c>
      <c r="H45" s="103"/>
    </row>
    <row r="46" spans="2:8" x14ac:dyDescent="0.25">
      <c r="B46" s="109">
        <f t="shared" si="2"/>
        <v>2023</v>
      </c>
      <c r="C46" s="320">
        <v>45231</v>
      </c>
      <c r="D46" s="348">
        <v>6.7828330000000001</v>
      </c>
      <c r="E46" s="101" t="e">
        <v>#N/A</v>
      </c>
      <c r="F46" s="347">
        <f t="shared" si="3"/>
        <v>6.496722000000001</v>
      </c>
      <c r="G46" s="347">
        <v>6.7828330000000001</v>
      </c>
      <c r="H46" s="103"/>
    </row>
    <row r="47" spans="2:8" x14ac:dyDescent="0.25">
      <c r="B47" s="109">
        <f t="shared" si="2"/>
        <v>2023</v>
      </c>
      <c r="C47" s="320">
        <v>45261</v>
      </c>
      <c r="D47" s="348">
        <v>6.6485479999999999</v>
      </c>
      <c r="E47" s="101" t="e">
        <v>#N/A</v>
      </c>
      <c r="F47" s="347"/>
      <c r="G47" s="347">
        <v>6.6485479999999999</v>
      </c>
      <c r="H47" s="103"/>
    </row>
    <row r="48" spans="2:8" x14ac:dyDescent="0.25">
      <c r="B48" s="109">
        <f t="shared" si="2"/>
        <v>2024</v>
      </c>
      <c r="C48" s="320">
        <v>45292</v>
      </c>
      <c r="D48" s="348">
        <v>6.1396769999999998</v>
      </c>
      <c r="E48" s="101" t="e">
        <v>#N/A</v>
      </c>
      <c r="F48" s="347"/>
      <c r="G48" s="347">
        <v>6.1396769999999998</v>
      </c>
      <c r="H48" s="103"/>
    </row>
    <row r="49" spans="2:8" x14ac:dyDescent="0.25">
      <c r="B49" s="109">
        <f t="shared" si="2"/>
        <v>2024</v>
      </c>
      <c r="C49" s="320">
        <v>45323</v>
      </c>
      <c r="D49" s="348">
        <v>6.7073450000000001</v>
      </c>
      <c r="E49" s="101" t="e">
        <v>#N/A</v>
      </c>
      <c r="F49" s="347">
        <f t="shared" ref="F49:F58" si="4">AVERAGEIF($B$36:$B$97,B49,$G$36:$G$97)</f>
        <v>7.041050583333333</v>
      </c>
      <c r="G49" s="347">
        <v>6.7073450000000001</v>
      </c>
      <c r="H49" s="103"/>
    </row>
    <row r="50" spans="2:8" x14ac:dyDescent="0.25">
      <c r="B50" s="109">
        <f t="shared" si="2"/>
        <v>2024</v>
      </c>
      <c r="C50" s="320">
        <v>45352</v>
      </c>
      <c r="D50" s="348">
        <v>6.9603229999999998</v>
      </c>
      <c r="E50" s="101" t="e">
        <v>#N/A</v>
      </c>
      <c r="F50" s="347">
        <f t="shared" si="4"/>
        <v>7.041050583333333</v>
      </c>
      <c r="G50" s="347">
        <v>6.9603229999999998</v>
      </c>
      <c r="H50" s="103"/>
    </row>
    <row r="51" spans="2:8" x14ac:dyDescent="0.25">
      <c r="B51" s="109">
        <f t="shared" si="2"/>
        <v>2024</v>
      </c>
      <c r="C51" s="320">
        <v>45383</v>
      </c>
      <c r="D51" s="348">
        <v>7.0796000000000001</v>
      </c>
      <c r="E51" s="101" t="e">
        <v>#N/A</v>
      </c>
      <c r="F51" s="347">
        <f t="shared" si="4"/>
        <v>7.041050583333333</v>
      </c>
      <c r="G51" s="347">
        <v>7.0796000000000001</v>
      </c>
      <c r="H51" s="103"/>
    </row>
    <row r="52" spans="2:8" x14ac:dyDescent="0.25">
      <c r="B52" s="109">
        <f t="shared" si="2"/>
        <v>2024</v>
      </c>
      <c r="C52" s="320">
        <v>45413</v>
      </c>
      <c r="D52" s="348">
        <v>7.1399679999999996</v>
      </c>
      <c r="E52" s="101" t="e">
        <v>#N/A</v>
      </c>
      <c r="F52" s="347">
        <f t="shared" si="4"/>
        <v>7.041050583333333</v>
      </c>
      <c r="G52" s="347">
        <v>7.1399679999999996</v>
      </c>
      <c r="H52" s="103"/>
    </row>
    <row r="53" spans="2:8" x14ac:dyDescent="0.25">
      <c r="B53" s="109">
        <f t="shared" si="2"/>
        <v>2024</v>
      </c>
      <c r="C53" s="320">
        <v>45444</v>
      </c>
      <c r="D53" s="348">
        <v>7.1203000000000003</v>
      </c>
      <c r="E53" s="101" t="e">
        <v>#N/A</v>
      </c>
      <c r="F53" s="347">
        <f t="shared" si="4"/>
        <v>7.041050583333333</v>
      </c>
      <c r="G53" s="347">
        <v>7.1203000000000003</v>
      </c>
      <c r="H53" s="103"/>
    </row>
    <row r="54" spans="2:8" x14ac:dyDescent="0.25">
      <c r="B54" s="109">
        <f t="shared" si="2"/>
        <v>2024</v>
      </c>
      <c r="C54" s="320">
        <v>45474</v>
      </c>
      <c r="D54" s="348">
        <v>7.0094839999999996</v>
      </c>
      <c r="E54" s="101" t="e">
        <v>#N/A</v>
      </c>
      <c r="F54" s="347">
        <f t="shared" si="4"/>
        <v>7.041050583333333</v>
      </c>
      <c r="G54" s="347">
        <v>7.0094839999999996</v>
      </c>
      <c r="H54" s="103"/>
    </row>
    <row r="55" spans="2:8" x14ac:dyDescent="0.25">
      <c r="B55" s="109">
        <f t="shared" si="2"/>
        <v>2024</v>
      </c>
      <c r="C55" s="320">
        <v>45505</v>
      </c>
      <c r="D55" s="348">
        <v>7.1390969999999996</v>
      </c>
      <c r="E55" s="101" t="e">
        <v>#N/A</v>
      </c>
      <c r="F55" s="347">
        <f t="shared" si="4"/>
        <v>7.041050583333333</v>
      </c>
      <c r="G55" s="347">
        <v>7.1390969999999996</v>
      </c>
      <c r="H55" s="103"/>
    </row>
    <row r="56" spans="2:8" x14ac:dyDescent="0.25">
      <c r="B56" s="109">
        <f t="shared" si="2"/>
        <v>2024</v>
      </c>
      <c r="C56" s="320">
        <v>45536</v>
      </c>
      <c r="D56" s="348">
        <v>7.2344999999999997</v>
      </c>
      <c r="E56" s="101" t="e">
        <v>#N/A</v>
      </c>
      <c r="F56" s="347">
        <f t="shared" si="4"/>
        <v>7.041050583333333</v>
      </c>
      <c r="G56" s="347">
        <v>7.2344999999999997</v>
      </c>
      <c r="H56" s="103"/>
    </row>
    <row r="57" spans="2:8" x14ac:dyDescent="0.25">
      <c r="B57" s="109">
        <f t="shared" si="2"/>
        <v>2024</v>
      </c>
      <c r="C57" s="320">
        <v>45566</v>
      </c>
      <c r="D57" s="348">
        <v>7.3744189999999996</v>
      </c>
      <c r="E57" s="101" t="e">
        <v>#N/A</v>
      </c>
      <c r="F57" s="347">
        <f t="shared" si="4"/>
        <v>7.041050583333333</v>
      </c>
      <c r="G57" s="347">
        <v>7.3744189999999996</v>
      </c>
      <c r="H57" s="103"/>
    </row>
    <row r="58" spans="2:8" x14ac:dyDescent="0.25">
      <c r="B58" s="109">
        <f t="shared" si="2"/>
        <v>2024</v>
      </c>
      <c r="C58" s="320">
        <v>45597</v>
      </c>
      <c r="D58" s="348">
        <v>7.3837330000000003</v>
      </c>
      <c r="E58" s="101" t="e">
        <v>#N/A</v>
      </c>
      <c r="F58" s="347">
        <f t="shared" si="4"/>
        <v>7.041050583333333</v>
      </c>
      <c r="G58" s="347">
        <v>7.3837330000000003</v>
      </c>
      <c r="H58" s="103"/>
    </row>
    <row r="59" spans="2:8" x14ac:dyDescent="0.25">
      <c r="B59" s="109">
        <f t="shared" si="2"/>
        <v>2024</v>
      </c>
      <c r="C59" s="320">
        <v>45627</v>
      </c>
      <c r="D59" s="348">
        <v>7.204161</v>
      </c>
      <c r="E59" s="101" t="e">
        <v>#N/A</v>
      </c>
      <c r="F59" s="347"/>
      <c r="G59" s="347">
        <v>7.204161</v>
      </c>
      <c r="H59" s="103"/>
    </row>
    <row r="60" spans="2:8" x14ac:dyDescent="0.25">
      <c r="B60" s="109">
        <f t="shared" si="2"/>
        <v>2025</v>
      </c>
      <c r="C60" s="320">
        <v>45658</v>
      </c>
      <c r="D60" s="348">
        <v>6.7095159999999998</v>
      </c>
      <c r="E60" s="101" t="e">
        <v>#N/A</v>
      </c>
      <c r="F60" s="347"/>
      <c r="G60" s="347">
        <v>6.7095159999999998</v>
      </c>
      <c r="H60" s="103"/>
    </row>
    <row r="61" spans="2:8" x14ac:dyDescent="0.25">
      <c r="B61" s="109">
        <f t="shared" si="2"/>
        <v>2025</v>
      </c>
      <c r="C61" s="320">
        <v>45689</v>
      </c>
      <c r="D61" s="348">
        <v>6.9413210000000003</v>
      </c>
      <c r="E61" s="101" t="e">
        <v>#N/A</v>
      </c>
      <c r="F61" s="347">
        <f t="shared" ref="F61:F70" si="5">AVERAGEIF($B$36:$B$97,B61,$G$36:$G$97)</f>
        <v>7.3889571991583338</v>
      </c>
      <c r="G61" s="347">
        <v>6.9413210000000003</v>
      </c>
      <c r="H61" s="103"/>
    </row>
    <row r="62" spans="2:8" x14ac:dyDescent="0.25">
      <c r="B62" s="109">
        <f t="shared" si="2"/>
        <v>2025</v>
      </c>
      <c r="C62" s="320">
        <v>45717</v>
      </c>
      <c r="D62" s="348">
        <v>7.3242580000000004</v>
      </c>
      <c r="E62" s="101" t="e">
        <v>#N/A</v>
      </c>
      <c r="F62" s="347">
        <f t="shared" si="5"/>
        <v>7.3889571991583338</v>
      </c>
      <c r="G62" s="347">
        <v>7.3242580000000004</v>
      </c>
      <c r="H62" s="103"/>
    </row>
    <row r="63" spans="2:8" x14ac:dyDescent="0.25">
      <c r="B63" s="109">
        <f t="shared" si="2"/>
        <v>2025</v>
      </c>
      <c r="C63" s="320">
        <v>45748</v>
      </c>
      <c r="D63" s="348">
        <v>7.3574330000000003</v>
      </c>
      <c r="E63" s="101" t="e">
        <v>#N/A</v>
      </c>
      <c r="F63" s="347">
        <f t="shared" si="5"/>
        <v>7.3889571991583338</v>
      </c>
      <c r="G63" s="347">
        <v>7.3574330000000003</v>
      </c>
      <c r="H63" s="103"/>
    </row>
    <row r="64" spans="2:8" x14ac:dyDescent="0.25">
      <c r="B64" s="109">
        <f t="shared" si="2"/>
        <v>2025</v>
      </c>
      <c r="C64" s="320">
        <v>45778</v>
      </c>
      <c r="D64" s="348">
        <v>7.4719360000000004</v>
      </c>
      <c r="E64" s="101" t="e">
        <v>#N/A</v>
      </c>
      <c r="F64" s="347">
        <f t="shared" si="5"/>
        <v>7.3889571991583338</v>
      </c>
      <c r="G64" s="347">
        <v>7.4719360000000004</v>
      </c>
      <c r="H64" s="103"/>
    </row>
    <row r="65" spans="2:8" x14ac:dyDescent="0.25">
      <c r="B65" s="109">
        <f t="shared" si="2"/>
        <v>2025</v>
      </c>
      <c r="C65" s="320">
        <v>45809</v>
      </c>
      <c r="D65" s="348">
        <v>7.4839330000000004</v>
      </c>
      <c r="E65" s="101" t="e">
        <v>#N/A</v>
      </c>
      <c r="F65" s="347">
        <f t="shared" si="5"/>
        <v>7.3889571991583338</v>
      </c>
      <c r="G65" s="347">
        <v>7.4839330000000004</v>
      </c>
      <c r="H65" s="103"/>
    </row>
    <row r="66" spans="2:8" x14ac:dyDescent="0.25">
      <c r="B66" s="109">
        <f t="shared" si="2"/>
        <v>2025</v>
      </c>
      <c r="C66" s="320">
        <v>45839</v>
      </c>
      <c r="D66" s="348">
        <v>7.576581</v>
      </c>
      <c r="E66" s="101" t="e">
        <v>#N/A</v>
      </c>
      <c r="F66" s="347">
        <f t="shared" si="5"/>
        <v>7.3889571991583338</v>
      </c>
      <c r="G66" s="347">
        <v>7.576581</v>
      </c>
      <c r="H66" s="103"/>
    </row>
    <row r="67" spans="2:8" x14ac:dyDescent="0.25">
      <c r="B67" s="109">
        <f t="shared" si="2"/>
        <v>2025</v>
      </c>
      <c r="C67" s="320">
        <v>45870</v>
      </c>
      <c r="D67" s="348">
        <v>7.7120649999999999</v>
      </c>
      <c r="E67" s="101" t="e">
        <v>#N/A</v>
      </c>
      <c r="F67" s="347">
        <f t="shared" si="5"/>
        <v>7.3889571991583338</v>
      </c>
      <c r="G67" s="347">
        <v>7.7120649999999999</v>
      </c>
      <c r="H67" s="103"/>
    </row>
    <row r="68" spans="2:8" x14ac:dyDescent="0.25">
      <c r="B68" s="109">
        <f t="shared" si="2"/>
        <v>2025</v>
      </c>
      <c r="C68" s="320">
        <v>45901</v>
      </c>
      <c r="D68" s="348">
        <v>7.6920932332999996</v>
      </c>
      <c r="E68" s="101" t="e">
        <v>#N/A</v>
      </c>
      <c r="F68" s="347">
        <f t="shared" si="5"/>
        <v>7.3889571991583338</v>
      </c>
      <c r="G68" s="347">
        <v>7.6920932332999996</v>
      </c>
      <c r="H68" s="103"/>
    </row>
    <row r="69" spans="2:8" x14ac:dyDescent="0.25">
      <c r="B69" s="109">
        <f t="shared" si="2"/>
        <v>2025</v>
      </c>
      <c r="C69" s="320">
        <v>45931</v>
      </c>
      <c r="D69" s="348">
        <v>7.6085541566000003</v>
      </c>
      <c r="E69" s="101">
        <v>7.6085541566000003</v>
      </c>
      <c r="F69" s="347">
        <f t="shared" si="5"/>
        <v>7.3889571991583338</v>
      </c>
      <c r="G69" s="347">
        <v>7.6085541566000003</v>
      </c>
      <c r="H69" s="103"/>
    </row>
    <row r="70" spans="2:8" x14ac:dyDescent="0.25">
      <c r="B70" s="109">
        <f t="shared" si="2"/>
        <v>2025</v>
      </c>
      <c r="C70" s="320">
        <v>45962</v>
      </c>
      <c r="D70" s="348" t="e">
        <v>#N/A</v>
      </c>
      <c r="E70" s="101">
        <v>7.5102609999999999</v>
      </c>
      <c r="F70" s="347">
        <f t="shared" si="5"/>
        <v>7.3889571991583338</v>
      </c>
      <c r="G70" s="347">
        <v>7.5102609999999999</v>
      </c>
      <c r="H70" s="103"/>
    </row>
    <row r="71" spans="2:8" x14ac:dyDescent="0.25">
      <c r="B71" s="109">
        <f t="shared" si="2"/>
        <v>2025</v>
      </c>
      <c r="C71" s="320">
        <v>45992</v>
      </c>
      <c r="D71" s="348" t="e">
        <v>#N/A</v>
      </c>
      <c r="E71" s="101">
        <v>7.2795350000000001</v>
      </c>
      <c r="F71" s="347"/>
      <c r="G71" s="347">
        <v>7.2795350000000001</v>
      </c>
      <c r="H71" s="103"/>
    </row>
    <row r="72" spans="2:8" x14ac:dyDescent="0.25">
      <c r="B72" s="109">
        <f t="shared" si="2"/>
        <v>2026</v>
      </c>
      <c r="C72" s="320">
        <v>46023</v>
      </c>
      <c r="D72" s="348" t="e">
        <v>#N/A</v>
      </c>
      <c r="E72" s="101">
        <v>7.3186530000000003</v>
      </c>
      <c r="F72" s="347"/>
      <c r="G72" s="347">
        <v>7.3186530000000003</v>
      </c>
      <c r="H72" s="103"/>
    </row>
    <row r="73" spans="2:8" x14ac:dyDescent="0.25">
      <c r="B73" s="109">
        <f t="shared" si="2"/>
        <v>2026</v>
      </c>
      <c r="C73" s="320">
        <v>46054</v>
      </c>
      <c r="D73" s="348" t="e">
        <v>#N/A</v>
      </c>
      <c r="E73" s="101">
        <v>7.2715670000000001</v>
      </c>
      <c r="F73" s="347">
        <f t="shared" ref="F73:F82" si="6">AVERAGEIF($B$36:$B$97,B73,$G$36:$G$97)</f>
        <v>7.5463864166666683</v>
      </c>
      <c r="G73" s="347">
        <v>7.2715670000000001</v>
      </c>
      <c r="H73" s="103"/>
    </row>
    <row r="74" spans="2:8" x14ac:dyDescent="0.25">
      <c r="B74" s="109">
        <f t="shared" si="2"/>
        <v>2026</v>
      </c>
      <c r="C74" s="320">
        <v>46082</v>
      </c>
      <c r="D74" s="348" t="e">
        <v>#N/A</v>
      </c>
      <c r="E74" s="101">
        <v>7.4330679999999996</v>
      </c>
      <c r="F74" s="347">
        <f t="shared" si="6"/>
        <v>7.5463864166666683</v>
      </c>
      <c r="G74" s="347">
        <v>7.4330679999999996</v>
      </c>
      <c r="H74" s="103"/>
    </row>
    <row r="75" spans="2:8" x14ac:dyDescent="0.25">
      <c r="B75" s="109">
        <f t="shared" si="2"/>
        <v>2026</v>
      </c>
      <c r="C75" s="320">
        <v>46113</v>
      </c>
      <c r="D75" s="348" t="e">
        <v>#N/A</v>
      </c>
      <c r="E75" s="101">
        <v>7.5409240000000004</v>
      </c>
      <c r="F75" s="347">
        <f t="shared" si="6"/>
        <v>7.5463864166666683</v>
      </c>
      <c r="G75" s="347">
        <v>7.5409240000000004</v>
      </c>
      <c r="H75" s="103"/>
    </row>
    <row r="76" spans="2:8" x14ac:dyDescent="0.25">
      <c r="B76" s="109">
        <f t="shared" si="2"/>
        <v>2026</v>
      </c>
      <c r="C76" s="320">
        <v>46143</v>
      </c>
      <c r="D76" s="348" t="e">
        <v>#N/A</v>
      </c>
      <c r="E76" s="101">
        <v>7.5561970000000001</v>
      </c>
      <c r="F76" s="347">
        <f t="shared" si="6"/>
        <v>7.5463864166666683</v>
      </c>
      <c r="G76" s="347">
        <v>7.5561970000000001</v>
      </c>
      <c r="H76" s="103"/>
    </row>
    <row r="77" spans="2:8" x14ac:dyDescent="0.25">
      <c r="B77" s="109">
        <f t="shared" si="2"/>
        <v>2026</v>
      </c>
      <c r="C77" s="320">
        <v>46174</v>
      </c>
      <c r="D77" s="348" t="e">
        <v>#N/A</v>
      </c>
      <c r="E77" s="101">
        <v>7.5894149999999998</v>
      </c>
      <c r="F77" s="347">
        <f t="shared" si="6"/>
        <v>7.5463864166666683</v>
      </c>
      <c r="G77" s="347">
        <v>7.5894149999999998</v>
      </c>
      <c r="H77" s="103"/>
    </row>
    <row r="78" spans="2:8" x14ac:dyDescent="0.25">
      <c r="B78" s="109">
        <f t="shared" si="2"/>
        <v>2026</v>
      </c>
      <c r="C78" s="320">
        <v>46204</v>
      </c>
      <c r="D78" s="348" t="e">
        <v>#N/A</v>
      </c>
      <c r="E78" s="101">
        <v>7.581035</v>
      </c>
      <c r="F78" s="347">
        <f t="shared" si="6"/>
        <v>7.5463864166666683</v>
      </c>
      <c r="G78" s="347">
        <v>7.581035</v>
      </c>
      <c r="H78" s="103"/>
    </row>
    <row r="79" spans="2:8" x14ac:dyDescent="0.25">
      <c r="B79" s="109">
        <f t="shared" si="2"/>
        <v>2026</v>
      </c>
      <c r="C79" s="320">
        <v>46235</v>
      </c>
      <c r="D79" s="348" t="e">
        <v>#N/A</v>
      </c>
      <c r="E79" s="101">
        <v>7.6588520000000004</v>
      </c>
      <c r="F79" s="347">
        <f t="shared" si="6"/>
        <v>7.5463864166666683</v>
      </c>
      <c r="G79" s="347">
        <v>7.6588520000000004</v>
      </c>
      <c r="H79" s="103"/>
    </row>
    <row r="80" spans="2:8" x14ac:dyDescent="0.25">
      <c r="B80" s="109">
        <f t="shared" si="2"/>
        <v>2026</v>
      </c>
      <c r="C80" s="320">
        <v>46266</v>
      </c>
      <c r="D80" s="348" t="e">
        <v>#N/A</v>
      </c>
      <c r="E80" s="101">
        <v>7.6924809999999999</v>
      </c>
      <c r="F80" s="347">
        <f t="shared" si="6"/>
        <v>7.5463864166666683</v>
      </c>
      <c r="G80" s="347">
        <v>7.6924809999999999</v>
      </c>
      <c r="H80" s="103"/>
    </row>
    <row r="81" spans="2:8" x14ac:dyDescent="0.25">
      <c r="B81" s="109">
        <f t="shared" si="2"/>
        <v>2026</v>
      </c>
      <c r="C81" s="320">
        <v>46296</v>
      </c>
      <c r="D81" s="348" t="e">
        <v>#N/A</v>
      </c>
      <c r="E81" s="101">
        <v>7.7106659999999998</v>
      </c>
      <c r="F81" s="347">
        <f t="shared" si="6"/>
        <v>7.5463864166666683</v>
      </c>
      <c r="G81" s="347">
        <v>7.7106659999999998</v>
      </c>
      <c r="H81" s="103"/>
    </row>
    <row r="82" spans="2:8" x14ac:dyDescent="0.25">
      <c r="B82" s="109">
        <f t="shared" si="2"/>
        <v>2026</v>
      </c>
      <c r="C82" s="320">
        <v>46327</v>
      </c>
      <c r="D82" s="348" t="e">
        <v>#N/A</v>
      </c>
      <c r="E82" s="101">
        <v>7.6931659999999997</v>
      </c>
      <c r="F82" s="347">
        <f t="shared" si="6"/>
        <v>7.5463864166666683</v>
      </c>
      <c r="G82" s="347">
        <v>7.6931659999999997</v>
      </c>
      <c r="H82" s="103"/>
    </row>
    <row r="83" spans="2:8" x14ac:dyDescent="0.25">
      <c r="B83" s="109">
        <f t="shared" si="2"/>
        <v>2026</v>
      </c>
      <c r="C83" s="320">
        <v>46357</v>
      </c>
      <c r="D83" s="348" t="e">
        <v>#N/A</v>
      </c>
      <c r="E83" s="101">
        <v>7.5106130000000002</v>
      </c>
      <c r="F83" s="347"/>
      <c r="G83" s="347">
        <v>7.5106130000000002</v>
      </c>
      <c r="H83" s="103"/>
    </row>
    <row r="84" spans="2:8" x14ac:dyDescent="0.25">
      <c r="C84" s="99"/>
      <c r="E84" s="104"/>
      <c r="F84" s="103"/>
      <c r="G84" s="104"/>
      <c r="H84" s="103"/>
    </row>
    <row r="85" spans="2:8" x14ac:dyDescent="0.25">
      <c r="C85" s="99"/>
      <c r="E85" s="104"/>
      <c r="F85" s="103"/>
      <c r="G85" s="104"/>
      <c r="H85" s="103"/>
    </row>
    <row r="86" spans="2:8" x14ac:dyDescent="0.25">
      <c r="C86" s="99"/>
      <c r="E86" s="104"/>
      <c r="F86" s="103"/>
      <c r="G86" s="104"/>
      <c r="H86" s="103"/>
    </row>
    <row r="87" spans="2:8" x14ac:dyDescent="0.25">
      <c r="C87" s="99"/>
      <c r="E87" s="104"/>
      <c r="F87" s="103"/>
      <c r="G87" s="104"/>
      <c r="H87" s="103"/>
    </row>
    <row r="88" spans="2:8" x14ac:dyDescent="0.25">
      <c r="C88" s="99"/>
      <c r="E88" s="104"/>
      <c r="F88" s="103"/>
      <c r="G88" s="104"/>
      <c r="H88" s="103"/>
    </row>
    <row r="89" spans="2:8" x14ac:dyDescent="0.25">
      <c r="B89" s="4"/>
      <c r="C89" s="4" t="s">
        <v>0</v>
      </c>
      <c r="E89" s="104"/>
      <c r="F89" s="103"/>
      <c r="G89" s="104"/>
      <c r="H89" s="103"/>
    </row>
    <row r="90" spans="2:8" x14ac:dyDescent="0.25">
      <c r="B90">
        <v>2.5</v>
      </c>
      <c r="C90" s="5">
        <v>0</v>
      </c>
      <c r="E90" s="104"/>
      <c r="F90" s="103"/>
      <c r="G90" s="104"/>
      <c r="H90" s="103"/>
    </row>
    <row r="91" spans="2:8" x14ac:dyDescent="0.25">
      <c r="B91">
        <v>2.5</v>
      </c>
      <c r="C91" s="5">
        <v>1</v>
      </c>
      <c r="E91" s="104"/>
      <c r="F91" s="103"/>
      <c r="G91" s="104"/>
      <c r="H91" s="103"/>
    </row>
    <row r="92" spans="2:8" x14ac:dyDescent="0.25">
      <c r="C92" s="99"/>
      <c r="E92" s="104"/>
      <c r="F92" s="103"/>
      <c r="G92" s="104"/>
      <c r="H92" s="103"/>
    </row>
    <row r="93" spans="2:8" x14ac:dyDescent="0.25">
      <c r="C93" s="99"/>
      <c r="E93" s="104"/>
      <c r="F93" s="103"/>
      <c r="G93" s="104"/>
      <c r="H93" s="103"/>
    </row>
    <row r="94" spans="2:8" x14ac:dyDescent="0.25">
      <c r="C94" s="99"/>
      <c r="E94" s="104"/>
      <c r="F94" s="103"/>
      <c r="G94" s="104"/>
      <c r="H94" s="103"/>
    </row>
    <row r="95" spans="2:8" x14ac:dyDescent="0.25">
      <c r="C95" s="99"/>
      <c r="E95" s="104"/>
      <c r="F95" s="103"/>
      <c r="G95" s="104"/>
      <c r="H95" s="103"/>
    </row>
    <row r="96" spans="2:8" x14ac:dyDescent="0.25">
      <c r="C96" s="99"/>
      <c r="E96" s="104"/>
      <c r="F96" s="103"/>
      <c r="G96" s="104"/>
      <c r="H96" s="103"/>
    </row>
    <row r="97" spans="3:8" x14ac:dyDescent="0.25">
      <c r="C97" s="99"/>
      <c r="E97" s="104"/>
      <c r="F97" s="103"/>
      <c r="G97" s="104"/>
      <c r="H97" s="103"/>
    </row>
    <row r="98" spans="3:8" x14ac:dyDescent="0.25">
      <c r="G98" s="104"/>
      <c r="H98" s="103"/>
    </row>
    <row r="99" spans="3:8" x14ac:dyDescent="0.25">
      <c r="G99" s="104"/>
      <c r="H99" s="103"/>
    </row>
    <row r="100" spans="3:8" x14ac:dyDescent="0.25">
      <c r="G100" s="104"/>
      <c r="H100" s="103"/>
    </row>
    <row r="101" spans="3:8" x14ac:dyDescent="0.25">
      <c r="G101" s="104"/>
      <c r="H101" s="103"/>
    </row>
    <row r="102" spans="3:8" x14ac:dyDescent="0.25">
      <c r="G102" s="104"/>
      <c r="H102" s="103"/>
    </row>
    <row r="103" spans="3:8" x14ac:dyDescent="0.25">
      <c r="G103" s="104"/>
      <c r="H103" s="103"/>
    </row>
    <row r="104" spans="3:8" x14ac:dyDescent="0.25">
      <c r="G104" s="104"/>
      <c r="H104" s="103"/>
    </row>
    <row r="105" spans="3:8" x14ac:dyDescent="0.25">
      <c r="G105" s="104"/>
      <c r="H105" s="103"/>
    </row>
    <row r="106" spans="3:8" x14ac:dyDescent="0.25">
      <c r="G106" s="104"/>
      <c r="H106" s="103"/>
    </row>
    <row r="107" spans="3:8" x14ac:dyDescent="0.25">
      <c r="G107" s="104"/>
    </row>
    <row r="108" spans="3:8" x14ac:dyDescent="0.25">
      <c r="G108" s="104"/>
    </row>
    <row r="109" spans="3:8" x14ac:dyDescent="0.25">
      <c r="G109" s="104"/>
    </row>
    <row r="110" spans="3:8" x14ac:dyDescent="0.25">
      <c r="G110" s="104"/>
    </row>
    <row r="111" spans="3:8" x14ac:dyDescent="0.25">
      <c r="G111" s="104"/>
    </row>
    <row r="112" spans="3:8" x14ac:dyDescent="0.25">
      <c r="G112" s="104"/>
    </row>
    <row r="113" spans="7:7" x14ac:dyDescent="0.25">
      <c r="G113" s="104"/>
    </row>
    <row r="114" spans="7:7" x14ac:dyDescent="0.25">
      <c r="G114" s="104"/>
    </row>
    <row r="115" spans="7:7" x14ac:dyDescent="0.25">
      <c r="G115" s="104"/>
    </row>
    <row r="116" spans="7:7" x14ac:dyDescent="0.25">
      <c r="G116" s="104"/>
    </row>
    <row r="117" spans="7:7" x14ac:dyDescent="0.25">
      <c r="G117" s="104"/>
    </row>
    <row r="118" spans="7:7" x14ac:dyDescent="0.25">
      <c r="G118" s="104"/>
    </row>
    <row r="119" spans="7:7" x14ac:dyDescent="0.25">
      <c r="G119" s="104"/>
    </row>
    <row r="120" spans="7:7" x14ac:dyDescent="0.25">
      <c r="G120" s="104"/>
    </row>
    <row r="121" spans="7:7" x14ac:dyDescent="0.25">
      <c r="G121" s="104"/>
    </row>
    <row r="122" spans="7:7" x14ac:dyDescent="0.25">
      <c r="G122" s="104"/>
    </row>
    <row r="123" spans="7:7" x14ac:dyDescent="0.25">
      <c r="G123" s="104"/>
    </row>
    <row r="124" spans="7:7" x14ac:dyDescent="0.25">
      <c r="G124" s="104"/>
    </row>
    <row r="125" spans="7:7" x14ac:dyDescent="0.25">
      <c r="G125" s="104"/>
    </row>
    <row r="126" spans="7:7" x14ac:dyDescent="0.25">
      <c r="G126" s="104"/>
    </row>
    <row r="127" spans="7:7" x14ac:dyDescent="0.25">
      <c r="G127" s="104"/>
    </row>
    <row r="128" spans="7:7" x14ac:dyDescent="0.25">
      <c r="G128" s="104"/>
    </row>
    <row r="129" spans="7:7" x14ac:dyDescent="0.25">
      <c r="G129" s="104"/>
    </row>
    <row r="130" spans="7:7" x14ac:dyDescent="0.25">
      <c r="G130" s="104"/>
    </row>
    <row r="131" spans="7:7" x14ac:dyDescent="0.25">
      <c r="G131" s="104"/>
    </row>
  </sheetData>
  <mergeCells count="2">
    <mergeCell ref="D24:H24"/>
    <mergeCell ref="J24:M24"/>
  </mergeCells>
  <conditionalFormatting sqref="D36:E97">
    <cfRule type="expression" dxfId="13" priority="1" stopIfTrue="1">
      <formula>ISNA(D36)</formula>
    </cfRule>
  </conditionalFormatting>
  <hyperlinks>
    <hyperlink ref="A3" location="Contents!A1" display="Return to Contents" xr:uid="{00000000-0004-0000-0F00-000000000000}"/>
  </hyperlinks>
  <pageMargins left="0.7" right="0.7" top="0.75" bottom="0.75" header="0.3" footer="0.3"/>
  <pageSetup orientation="landscape" verticalDpi="599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2:AC132"/>
  <sheetViews>
    <sheetView zoomScaleNormal="100" workbookViewId="0"/>
  </sheetViews>
  <sheetFormatPr defaultColWidth="9.28515625" defaultRowHeight="15" x14ac:dyDescent="0.25"/>
  <cols>
    <col min="1" max="2" width="9.28515625" style="97"/>
    <col min="3" max="3" width="14.7109375" style="97" customWidth="1"/>
    <col min="4" max="14" width="9.28515625" style="97"/>
    <col min="15" max="16" width="9.28515625" style="98"/>
    <col min="17" max="17" width="9.28515625" style="97"/>
    <col min="18" max="18" width="31.28515625" style="97" customWidth="1"/>
    <col min="19" max="19" width="11" style="97" customWidth="1"/>
    <col min="20" max="27" width="9.28515625" style="97"/>
    <col min="28" max="29" width="9.28515625" style="98"/>
    <col min="30" max="16384" width="9.28515625" style="97"/>
  </cols>
  <sheetData>
    <row r="2" spans="1:19" ht="15.75" x14ac:dyDescent="0.25">
      <c r="A2" s="31" t="s">
        <v>967</v>
      </c>
    </row>
    <row r="3" spans="1:19" x14ac:dyDescent="0.25">
      <c r="A3" s="16" t="s">
        <v>16</v>
      </c>
      <c r="R3" s="102"/>
    </row>
    <row r="4" spans="1:19" x14ac:dyDescent="0.25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9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R5" s="132" t="s">
        <v>331</v>
      </c>
      <c r="S5" s="133"/>
    </row>
    <row r="6" spans="1:19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R6" s="165" t="s">
        <v>226</v>
      </c>
      <c r="S6" s="175" t="s">
        <v>225</v>
      </c>
    </row>
    <row r="7" spans="1:19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R7" s="166" t="s">
        <v>228</v>
      </c>
      <c r="S7" s="176" t="s">
        <v>227</v>
      </c>
    </row>
    <row r="8" spans="1:19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R8" s="166" t="s">
        <v>230</v>
      </c>
      <c r="S8" s="176" t="s">
        <v>229</v>
      </c>
    </row>
    <row r="9" spans="1:19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R9" s="166" t="s">
        <v>232</v>
      </c>
      <c r="S9" s="176" t="s">
        <v>233</v>
      </c>
    </row>
    <row r="10" spans="1:19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R10" s="326" t="s">
        <v>259</v>
      </c>
      <c r="S10" s="352" t="s">
        <v>224</v>
      </c>
    </row>
    <row r="11" spans="1:19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9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</row>
    <row r="13" spans="1:19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9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9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9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2:13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2:13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2:13" x14ac:dyDescent="0.25">
      <c r="B19" s="106"/>
      <c r="C19" s="106"/>
      <c r="D19" s="106"/>
      <c r="E19" s="106"/>
      <c r="F19" s="106"/>
      <c r="G19" s="106"/>
      <c r="H19" s="137"/>
      <c r="I19" s="137"/>
      <c r="J19" s="106"/>
      <c r="K19" s="106"/>
      <c r="L19" s="106"/>
    </row>
    <row r="20" spans="2:13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2:13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</row>
    <row r="22" spans="2:13" x14ac:dyDescent="0.25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</row>
    <row r="24" spans="2:13" x14ac:dyDescent="0.25">
      <c r="B24"/>
      <c r="C24"/>
      <c r="D24" s="468" t="s">
        <v>258</v>
      </c>
      <c r="E24" s="468"/>
      <c r="F24" s="468"/>
      <c r="G24" s="468"/>
      <c r="H24" s="468"/>
      <c r="I24" s="23"/>
      <c r="J24" s="468" t="s">
        <v>79</v>
      </c>
      <c r="K24" s="468"/>
      <c r="L24" s="468"/>
      <c r="M24" s="468"/>
    </row>
    <row r="25" spans="2:13" x14ac:dyDescent="0.25">
      <c r="C25" s="8"/>
      <c r="D25" s="59">
        <v>2022</v>
      </c>
      <c r="E25" s="59">
        <v>2023</v>
      </c>
      <c r="F25" s="59">
        <v>2024</v>
      </c>
      <c r="G25" s="59">
        <v>2025</v>
      </c>
      <c r="H25" s="59">
        <v>2026</v>
      </c>
      <c r="I25" s="25"/>
      <c r="J25" s="59">
        <v>2023</v>
      </c>
      <c r="K25" s="59">
        <v>2024</v>
      </c>
      <c r="L25" s="59">
        <v>2025</v>
      </c>
      <c r="M25" s="59">
        <v>2026</v>
      </c>
    </row>
    <row r="26" spans="2:13" x14ac:dyDescent="0.25">
      <c r="C26" s="21" t="s">
        <v>226</v>
      </c>
      <c r="D26" s="60">
        <v>8.8098980027000007</v>
      </c>
      <c r="E26" s="60">
        <v>8.9449804247000007</v>
      </c>
      <c r="F26" s="60">
        <v>8.9665295409999999</v>
      </c>
      <c r="G26" s="60">
        <v>8.8938335781000006</v>
      </c>
      <c r="H26" s="60">
        <v>8.8530704629999999</v>
      </c>
      <c r="I26" s="9"/>
      <c r="J26" s="14">
        <f t="shared" ref="J26:M30" si="0">E26-D26</f>
        <v>0.13508242199999998</v>
      </c>
      <c r="K26" s="14">
        <f t="shared" si="0"/>
        <v>2.1549116299999227E-2</v>
      </c>
      <c r="L26" s="14">
        <f t="shared" si="0"/>
        <v>-7.2695962899999245E-2</v>
      </c>
      <c r="M26" s="14">
        <f t="shared" si="0"/>
        <v>-4.0763115100000746E-2</v>
      </c>
    </row>
    <row r="27" spans="2:13" x14ac:dyDescent="0.25">
      <c r="C27" s="21" t="s">
        <v>228</v>
      </c>
      <c r="D27" s="60">
        <v>1.5597104493</v>
      </c>
      <c r="E27" s="60">
        <v>1.6532682795</v>
      </c>
      <c r="F27" s="60">
        <v>1.6901627104000001</v>
      </c>
      <c r="G27" s="60">
        <v>1.7187765945</v>
      </c>
      <c r="H27" s="60">
        <v>1.7433875288</v>
      </c>
      <c r="I27" s="9"/>
      <c r="J27" s="14">
        <f t="shared" si="0"/>
        <v>9.355783019999997E-2</v>
      </c>
      <c r="K27" s="14">
        <f t="shared" si="0"/>
        <v>3.6894430900000108E-2</v>
      </c>
      <c r="L27" s="14">
        <f t="shared" si="0"/>
        <v>2.8613884099999876E-2</v>
      </c>
      <c r="M27" s="14">
        <f t="shared" si="0"/>
        <v>2.4610934300000054E-2</v>
      </c>
    </row>
    <row r="28" spans="2:13" x14ac:dyDescent="0.25">
      <c r="C28" s="21" t="s">
        <v>230</v>
      </c>
      <c r="D28" s="60">
        <v>4.0255734109999999</v>
      </c>
      <c r="E28" s="60">
        <v>3.9161271260000001</v>
      </c>
      <c r="F28" s="60">
        <v>3.7920585710000001</v>
      </c>
      <c r="G28" s="60">
        <v>3.8726708548</v>
      </c>
      <c r="H28" s="60">
        <v>3.8903840081999999</v>
      </c>
      <c r="I28" s="9"/>
      <c r="J28" s="14">
        <f t="shared" si="0"/>
        <v>-0.10944628499999975</v>
      </c>
      <c r="K28" s="14">
        <f t="shared" si="0"/>
        <v>-0.12406855500000002</v>
      </c>
      <c r="L28" s="14">
        <f t="shared" si="0"/>
        <v>8.0612283799999851E-2</v>
      </c>
      <c r="M28" s="14">
        <f t="shared" si="0"/>
        <v>1.7713153399999904E-2</v>
      </c>
    </row>
    <row r="29" spans="2:13" x14ac:dyDescent="0.25">
      <c r="C29" s="21" t="s">
        <v>232</v>
      </c>
      <c r="D29" s="60">
        <v>3.3573649807999999</v>
      </c>
      <c r="E29" s="60">
        <v>3.5045092301</v>
      </c>
      <c r="F29" s="60">
        <v>3.7413265901999999</v>
      </c>
      <c r="G29" s="60">
        <v>3.7976963063000002</v>
      </c>
      <c r="H29" s="60">
        <v>3.7688580218999999</v>
      </c>
      <c r="I29" s="9"/>
      <c r="J29" s="14">
        <f>E29-D29</f>
        <v>0.14714424930000014</v>
      </c>
      <c r="K29" s="14">
        <f>F29-E29</f>
        <v>0.23681736009999987</v>
      </c>
      <c r="L29" s="14">
        <f>G29-F29</f>
        <v>5.63697161000003E-2</v>
      </c>
      <c r="M29" s="14">
        <f>H29-G29</f>
        <v>-2.8838284400000358E-2</v>
      </c>
    </row>
    <row r="30" spans="2:13" x14ac:dyDescent="0.25">
      <c r="C30" s="54" t="s">
        <v>231</v>
      </c>
      <c r="D30" s="61">
        <f>+D31-SUM(D26:D29)</f>
        <v>2.2576588411999978</v>
      </c>
      <c r="E30" s="61">
        <f>+E31-SUM(E26:E29)</f>
        <v>2.2561294847000006</v>
      </c>
      <c r="F30" s="61">
        <f>+F31-SUM(F26:F29)</f>
        <v>2.2736439204000014</v>
      </c>
      <c r="G30" s="61">
        <f>+G31-SUM(G26:G29)</f>
        <v>2.2061100762999999</v>
      </c>
      <c r="H30" s="61">
        <f>+H31-SUM(H26:H29)</f>
        <v>2.2239471831000017</v>
      </c>
      <c r="I30" s="49"/>
      <c r="J30" s="45">
        <f t="shared" si="0"/>
        <v>-1.529356499997192E-3</v>
      </c>
      <c r="K30" s="45">
        <f t="shared" si="0"/>
        <v>1.7514435700000774E-2</v>
      </c>
      <c r="L30" s="45">
        <f t="shared" si="0"/>
        <v>-6.7533844100001517E-2</v>
      </c>
      <c r="M30" s="45">
        <f t="shared" si="0"/>
        <v>1.7837106800001834E-2</v>
      </c>
    </row>
    <row r="31" spans="2:13" x14ac:dyDescent="0.25">
      <c r="C31" s="2" t="s">
        <v>204</v>
      </c>
      <c r="D31" s="60">
        <v>20.010205684999999</v>
      </c>
      <c r="E31" s="60">
        <v>20.275014545000001</v>
      </c>
      <c r="F31" s="60">
        <v>20.463721332999999</v>
      </c>
      <c r="G31" s="60">
        <v>20.48908741</v>
      </c>
      <c r="H31" s="60">
        <v>20.479647204999999</v>
      </c>
      <c r="I31"/>
      <c r="J31" s="5">
        <f>+SUM(J26:J30)</f>
        <v>0.26480886000000314</v>
      </c>
      <c r="K31" s="5">
        <f>+SUM(K26:K30)</f>
        <v>0.18870678799999996</v>
      </c>
      <c r="L31" s="5">
        <f>+SUM(L26:L30)</f>
        <v>2.5366076999999265E-2</v>
      </c>
      <c r="M31" s="5">
        <f>+SUM(M26:M30)</f>
        <v>-9.4402049999993132E-3</v>
      </c>
    </row>
    <row r="32" spans="2:13" x14ac:dyDescent="0.25">
      <c r="B32" s="267" t="s">
        <v>997</v>
      </c>
      <c r="C32"/>
      <c r="D32"/>
      <c r="E32" s="2"/>
      <c r="F32"/>
      <c r="G32"/>
      <c r="H32"/>
      <c r="I32"/>
      <c r="J32" s="2" t="s">
        <v>7</v>
      </c>
      <c r="K32" s="19">
        <f>F26/E26-1</f>
        <v>2.409073611888024E-3</v>
      </c>
      <c r="L32" s="19">
        <f>G26/F26-1</f>
        <v>-8.1074804435308234E-3</v>
      </c>
      <c r="M32" s="19">
        <f>H26/G26-1</f>
        <v>-4.5833008614389881E-3</v>
      </c>
    </row>
    <row r="36" spans="2:8" x14ac:dyDescent="0.25">
      <c r="D36" s="109" t="s">
        <v>462</v>
      </c>
      <c r="E36" s="109" t="s">
        <v>211</v>
      </c>
      <c r="F36" s="109" t="s">
        <v>210</v>
      </c>
      <c r="G36" s="109" t="s">
        <v>444</v>
      </c>
    </row>
    <row r="37" spans="2:8" x14ac:dyDescent="0.25">
      <c r="B37" s="109">
        <f t="shared" ref="B37:B84" si="1">YEAR(C37)</f>
        <v>2023</v>
      </c>
      <c r="C37" s="320">
        <v>44927</v>
      </c>
      <c r="D37" s="321">
        <v>19.353483000000001</v>
      </c>
      <c r="E37" s="105" t="e">
        <v>#N/A</v>
      </c>
      <c r="F37" s="322"/>
      <c r="G37" s="322">
        <v>19.353483000000001</v>
      </c>
      <c r="H37" s="103"/>
    </row>
    <row r="38" spans="2:8" x14ac:dyDescent="0.25">
      <c r="B38" s="109">
        <f t="shared" si="1"/>
        <v>2023</v>
      </c>
      <c r="C38" s="320">
        <v>44958</v>
      </c>
      <c r="D38" s="321">
        <v>19.941524000000001</v>
      </c>
      <c r="E38" s="105" t="e">
        <v>#N/A</v>
      </c>
      <c r="F38" s="322"/>
      <c r="G38" s="322">
        <v>19.941524000000001</v>
      </c>
      <c r="H38" s="103"/>
    </row>
    <row r="39" spans="2:8" x14ac:dyDescent="0.25">
      <c r="B39" s="109">
        <f t="shared" si="1"/>
        <v>2023</v>
      </c>
      <c r="C39" s="320">
        <v>44986</v>
      </c>
      <c r="D39" s="321">
        <v>20.207293</v>
      </c>
      <c r="E39" s="105" t="e">
        <v>#N/A</v>
      </c>
      <c r="F39" s="322">
        <f t="shared" ref="F39:F46" si="2">AVERAGEIF($B$37:$B$98,B39,$G$37:$G$98)</f>
        <v>20.273724583333333</v>
      </c>
      <c r="G39" s="322">
        <v>20.207293</v>
      </c>
      <c r="H39" s="103"/>
    </row>
    <row r="40" spans="2:8" x14ac:dyDescent="0.25">
      <c r="B40" s="109">
        <f t="shared" si="1"/>
        <v>2023</v>
      </c>
      <c r="C40" s="320">
        <v>45017</v>
      </c>
      <c r="D40" s="321">
        <v>19.971914999999999</v>
      </c>
      <c r="E40" s="105" t="e">
        <v>#N/A</v>
      </c>
      <c r="F40" s="322">
        <f t="shared" si="2"/>
        <v>20.273724583333333</v>
      </c>
      <c r="G40" s="322">
        <v>19.971914999999999</v>
      </c>
      <c r="H40" s="103"/>
    </row>
    <row r="41" spans="2:8" x14ac:dyDescent="0.25">
      <c r="B41" s="109">
        <f t="shared" si="1"/>
        <v>2023</v>
      </c>
      <c r="C41" s="320">
        <v>45047</v>
      </c>
      <c r="D41" s="321">
        <v>20.323443000000001</v>
      </c>
      <c r="E41" s="105" t="e">
        <v>#N/A</v>
      </c>
      <c r="F41" s="322">
        <f t="shared" si="2"/>
        <v>20.273724583333333</v>
      </c>
      <c r="G41" s="322">
        <v>20.323443000000001</v>
      </c>
      <c r="H41" s="103"/>
    </row>
    <row r="42" spans="2:8" x14ac:dyDescent="0.25">
      <c r="B42" s="109">
        <f t="shared" si="1"/>
        <v>2023</v>
      </c>
      <c r="C42" s="320">
        <v>45078</v>
      </c>
      <c r="D42" s="321">
        <v>20.755185999999998</v>
      </c>
      <c r="E42" s="105" t="e">
        <v>#N/A</v>
      </c>
      <c r="F42" s="322">
        <f t="shared" si="2"/>
        <v>20.273724583333333</v>
      </c>
      <c r="G42" s="322">
        <v>20.755185999999998</v>
      </c>
      <c r="H42" s="103"/>
    </row>
    <row r="43" spans="2:8" x14ac:dyDescent="0.25">
      <c r="B43" s="109">
        <f t="shared" si="1"/>
        <v>2023</v>
      </c>
      <c r="C43" s="320">
        <v>45108</v>
      </c>
      <c r="D43" s="321">
        <v>20.042788999999999</v>
      </c>
      <c r="E43" s="105" t="e">
        <v>#N/A</v>
      </c>
      <c r="F43" s="322">
        <f t="shared" si="2"/>
        <v>20.273724583333333</v>
      </c>
      <c r="G43" s="322">
        <v>20.042788999999999</v>
      </c>
      <c r="H43" s="103"/>
    </row>
    <row r="44" spans="2:8" x14ac:dyDescent="0.25">
      <c r="B44" s="109">
        <f t="shared" si="1"/>
        <v>2023</v>
      </c>
      <c r="C44" s="320">
        <v>45139</v>
      </c>
      <c r="D44" s="321">
        <v>20.767872000000001</v>
      </c>
      <c r="E44" s="105" t="e">
        <v>#N/A</v>
      </c>
      <c r="F44" s="322">
        <f t="shared" si="2"/>
        <v>20.273724583333333</v>
      </c>
      <c r="G44" s="322">
        <v>20.767872000000001</v>
      </c>
      <c r="H44" s="103"/>
    </row>
    <row r="45" spans="2:8" x14ac:dyDescent="0.25">
      <c r="B45" s="109">
        <f t="shared" si="1"/>
        <v>2023</v>
      </c>
      <c r="C45" s="320">
        <v>45170</v>
      </c>
      <c r="D45" s="321">
        <v>20.154582999999999</v>
      </c>
      <c r="E45" s="105" t="e">
        <v>#N/A</v>
      </c>
      <c r="F45" s="322">
        <f t="shared" si="2"/>
        <v>20.273724583333333</v>
      </c>
      <c r="G45" s="322">
        <v>20.154582999999999</v>
      </c>
      <c r="H45" s="103"/>
    </row>
    <row r="46" spans="2:8" x14ac:dyDescent="0.25">
      <c r="B46" s="109">
        <f t="shared" si="1"/>
        <v>2023</v>
      </c>
      <c r="C46" s="320">
        <v>45200</v>
      </c>
      <c r="D46" s="321">
        <v>20.631443999999998</v>
      </c>
      <c r="E46" s="105" t="e">
        <v>#N/A</v>
      </c>
      <c r="F46" s="322">
        <f t="shared" si="2"/>
        <v>20.273724583333333</v>
      </c>
      <c r="G46" s="322">
        <v>20.631443999999998</v>
      </c>
      <c r="H46" s="103"/>
    </row>
    <row r="47" spans="2:8" x14ac:dyDescent="0.25">
      <c r="B47" s="109">
        <f t="shared" si="1"/>
        <v>2023</v>
      </c>
      <c r="C47" s="320">
        <v>45231</v>
      </c>
      <c r="D47" s="321">
        <v>20.738980000000002</v>
      </c>
      <c r="E47" s="105" t="e">
        <v>#N/A</v>
      </c>
      <c r="F47" s="322"/>
      <c r="G47" s="322">
        <v>20.738980000000002</v>
      </c>
      <c r="H47" s="103"/>
    </row>
    <row r="48" spans="2:8" x14ac:dyDescent="0.25">
      <c r="B48" s="109">
        <f t="shared" si="1"/>
        <v>2023</v>
      </c>
      <c r="C48" s="320">
        <v>45261</v>
      </c>
      <c r="D48" s="321">
        <v>20.396183000000001</v>
      </c>
      <c r="E48" s="105" t="e">
        <v>#N/A</v>
      </c>
      <c r="F48" s="322"/>
      <c r="G48" s="322">
        <v>20.396183000000001</v>
      </c>
      <c r="H48" s="103"/>
    </row>
    <row r="49" spans="2:8" x14ac:dyDescent="0.25">
      <c r="B49" s="109">
        <f t="shared" si="1"/>
        <v>2024</v>
      </c>
      <c r="C49" s="320">
        <v>45292</v>
      </c>
      <c r="D49" s="321">
        <v>19.789279000000001</v>
      </c>
      <c r="E49" s="105" t="e">
        <v>#N/A</v>
      </c>
      <c r="F49" s="322"/>
      <c r="G49" s="322">
        <v>19.789279000000001</v>
      </c>
      <c r="H49" s="103"/>
    </row>
    <row r="50" spans="2:8" x14ac:dyDescent="0.25">
      <c r="B50" s="109">
        <f t="shared" si="1"/>
        <v>2024</v>
      </c>
      <c r="C50" s="320">
        <v>45323</v>
      </c>
      <c r="D50" s="321">
        <v>19.972377999999999</v>
      </c>
      <c r="E50" s="105" t="e">
        <v>#N/A</v>
      </c>
      <c r="F50" s="322"/>
      <c r="G50" s="322">
        <v>19.972377999999999</v>
      </c>
      <c r="H50" s="103"/>
    </row>
    <row r="51" spans="2:8" x14ac:dyDescent="0.25">
      <c r="B51" s="109">
        <f t="shared" si="1"/>
        <v>2024</v>
      </c>
      <c r="C51" s="320">
        <v>45352</v>
      </c>
      <c r="D51" s="321">
        <v>20.011388</v>
      </c>
      <c r="E51" s="105" t="e">
        <v>#N/A</v>
      </c>
      <c r="F51" s="322">
        <f t="shared" ref="F51:F58" si="3">AVERAGEIF($B$37:$B$98,B51,$G$37:$G$98)</f>
        <v>20.459898166666665</v>
      </c>
      <c r="G51" s="322">
        <v>20.011388</v>
      </c>
      <c r="H51" s="103"/>
    </row>
    <row r="52" spans="2:8" x14ac:dyDescent="0.25">
      <c r="B52" s="109">
        <f t="shared" si="1"/>
        <v>2024</v>
      </c>
      <c r="C52" s="320">
        <v>45383</v>
      </c>
      <c r="D52" s="321">
        <v>20.155279</v>
      </c>
      <c r="E52" s="105" t="e">
        <v>#N/A</v>
      </c>
      <c r="F52" s="322">
        <f t="shared" si="3"/>
        <v>20.459898166666665</v>
      </c>
      <c r="G52" s="322">
        <v>20.155279</v>
      </c>
      <c r="H52" s="103"/>
    </row>
    <row r="53" spans="2:8" x14ac:dyDescent="0.25">
      <c r="B53" s="109">
        <f t="shared" si="1"/>
        <v>2024</v>
      </c>
      <c r="C53" s="320">
        <v>45413</v>
      </c>
      <c r="D53" s="321">
        <v>20.887834000000002</v>
      </c>
      <c r="E53" s="105" t="e">
        <v>#N/A</v>
      </c>
      <c r="F53" s="322">
        <f t="shared" si="3"/>
        <v>20.459898166666665</v>
      </c>
      <c r="G53" s="322">
        <v>20.887834000000002</v>
      </c>
      <c r="H53" s="103"/>
    </row>
    <row r="54" spans="2:8" x14ac:dyDescent="0.25">
      <c r="B54" s="109">
        <f t="shared" si="1"/>
        <v>2024</v>
      </c>
      <c r="C54" s="320">
        <v>45444</v>
      </c>
      <c r="D54" s="321">
        <v>20.536577000000001</v>
      </c>
      <c r="E54" s="105" t="e">
        <v>#N/A</v>
      </c>
      <c r="F54" s="322">
        <f t="shared" si="3"/>
        <v>20.459898166666665</v>
      </c>
      <c r="G54" s="322">
        <v>20.536577000000001</v>
      </c>
      <c r="H54" s="103"/>
    </row>
    <row r="55" spans="2:8" x14ac:dyDescent="0.25">
      <c r="B55" s="109">
        <f t="shared" si="1"/>
        <v>2024</v>
      </c>
      <c r="C55" s="320">
        <v>45474</v>
      </c>
      <c r="D55" s="321">
        <v>20.593178000000002</v>
      </c>
      <c r="E55" s="105" t="e">
        <v>#N/A</v>
      </c>
      <c r="F55" s="322">
        <f t="shared" si="3"/>
        <v>20.459898166666665</v>
      </c>
      <c r="G55" s="322">
        <v>20.593178000000002</v>
      </c>
      <c r="H55" s="103"/>
    </row>
    <row r="56" spans="2:8" x14ac:dyDescent="0.25">
      <c r="B56" s="109">
        <f t="shared" si="1"/>
        <v>2024</v>
      </c>
      <c r="C56" s="320">
        <v>45505</v>
      </c>
      <c r="D56" s="321">
        <v>20.984949</v>
      </c>
      <c r="E56" s="105" t="e">
        <v>#N/A</v>
      </c>
      <c r="F56" s="322">
        <f t="shared" si="3"/>
        <v>20.459898166666665</v>
      </c>
      <c r="G56" s="322">
        <v>20.984949</v>
      </c>
      <c r="H56" s="103"/>
    </row>
    <row r="57" spans="2:8" x14ac:dyDescent="0.25">
      <c r="B57" s="109">
        <f t="shared" si="1"/>
        <v>2024</v>
      </c>
      <c r="C57" s="320">
        <v>45536</v>
      </c>
      <c r="D57" s="321">
        <v>20.356294999999999</v>
      </c>
      <c r="E57" s="105" t="e">
        <v>#N/A</v>
      </c>
      <c r="F57" s="322">
        <f t="shared" si="3"/>
        <v>20.459898166666665</v>
      </c>
      <c r="G57" s="322">
        <v>20.356294999999999</v>
      </c>
      <c r="H57" s="103"/>
    </row>
    <row r="58" spans="2:8" x14ac:dyDescent="0.25">
      <c r="B58" s="109">
        <f t="shared" si="1"/>
        <v>2024</v>
      </c>
      <c r="C58" s="320">
        <v>45566</v>
      </c>
      <c r="D58" s="321">
        <v>21.249372000000001</v>
      </c>
      <c r="E58" s="105" t="e">
        <v>#N/A</v>
      </c>
      <c r="F58" s="322">
        <f t="shared" si="3"/>
        <v>20.459898166666665</v>
      </c>
      <c r="G58" s="322">
        <v>21.249372000000001</v>
      </c>
      <c r="H58" s="103"/>
    </row>
    <row r="59" spans="2:8" x14ac:dyDescent="0.25">
      <c r="B59" s="109">
        <f t="shared" si="1"/>
        <v>2024</v>
      </c>
      <c r="C59" s="320">
        <v>45597</v>
      </c>
      <c r="D59" s="321">
        <v>20.367203</v>
      </c>
      <c r="E59" s="105" t="e">
        <v>#N/A</v>
      </c>
      <c r="F59" s="322"/>
      <c r="G59" s="322">
        <v>20.367203</v>
      </c>
      <c r="H59" s="103"/>
    </row>
    <row r="60" spans="2:8" x14ac:dyDescent="0.25">
      <c r="B60" s="109">
        <f t="shared" si="1"/>
        <v>2024</v>
      </c>
      <c r="C60" s="320">
        <v>45627</v>
      </c>
      <c r="D60" s="321">
        <v>20.615046</v>
      </c>
      <c r="E60" s="105" t="e">
        <v>#N/A</v>
      </c>
      <c r="F60" s="322"/>
      <c r="G60" s="322">
        <v>20.615046</v>
      </c>
      <c r="H60" s="103"/>
    </row>
    <row r="61" spans="2:8" x14ac:dyDescent="0.25">
      <c r="B61" s="109">
        <f t="shared" si="1"/>
        <v>2025</v>
      </c>
      <c r="C61" s="320">
        <v>45658</v>
      </c>
      <c r="D61" s="321">
        <v>20.735623</v>
      </c>
      <c r="E61" s="105" t="e">
        <v>#N/A</v>
      </c>
      <c r="F61" s="322"/>
      <c r="G61" s="322">
        <v>20.735623</v>
      </c>
      <c r="H61" s="103"/>
    </row>
    <row r="62" spans="2:8" x14ac:dyDescent="0.25">
      <c r="B62" s="109">
        <f t="shared" si="1"/>
        <v>2025</v>
      </c>
      <c r="C62" s="320">
        <v>45689</v>
      </c>
      <c r="D62" s="321">
        <v>20.225491000000002</v>
      </c>
      <c r="E62" s="105" t="e">
        <v>#N/A</v>
      </c>
      <c r="F62" s="322"/>
      <c r="G62" s="322">
        <v>20.225491000000002</v>
      </c>
      <c r="H62" s="103"/>
    </row>
    <row r="63" spans="2:8" x14ac:dyDescent="0.25">
      <c r="B63" s="109">
        <f t="shared" si="1"/>
        <v>2025</v>
      </c>
      <c r="C63" s="320">
        <v>45717</v>
      </c>
      <c r="D63" s="321">
        <v>19.949864000000002</v>
      </c>
      <c r="E63" s="105" t="e">
        <v>#N/A</v>
      </c>
      <c r="F63" s="322">
        <f t="shared" ref="F63:F70" si="4">AVERAGEIF($B$37:$B$98,B63,$G$37:$G$98)</f>
        <v>20.487107022749999</v>
      </c>
      <c r="G63" s="322">
        <v>19.949864000000002</v>
      </c>
      <c r="H63" s="103"/>
    </row>
    <row r="64" spans="2:8" x14ac:dyDescent="0.25">
      <c r="B64" s="109">
        <f t="shared" si="1"/>
        <v>2025</v>
      </c>
      <c r="C64" s="320">
        <v>45748</v>
      </c>
      <c r="D64" s="321">
        <v>20.212610999999999</v>
      </c>
      <c r="E64" s="105" t="e">
        <v>#N/A</v>
      </c>
      <c r="F64" s="322">
        <f t="shared" si="4"/>
        <v>20.487107022749999</v>
      </c>
      <c r="G64" s="322">
        <v>20.212610999999999</v>
      </c>
      <c r="H64" s="103"/>
    </row>
    <row r="65" spans="2:8" x14ac:dyDescent="0.25">
      <c r="B65" s="109">
        <f t="shared" si="1"/>
        <v>2025</v>
      </c>
      <c r="C65" s="320">
        <v>45778</v>
      </c>
      <c r="D65" s="321">
        <v>20.322932000000002</v>
      </c>
      <c r="E65" s="105" t="e">
        <v>#N/A</v>
      </c>
      <c r="F65" s="322">
        <f t="shared" si="4"/>
        <v>20.487107022749999</v>
      </c>
      <c r="G65" s="322">
        <v>20.322932000000002</v>
      </c>
      <c r="H65" s="103"/>
    </row>
    <row r="66" spans="2:8" x14ac:dyDescent="0.25">
      <c r="B66" s="109">
        <f t="shared" si="1"/>
        <v>2025</v>
      </c>
      <c r="C66" s="320">
        <v>45809</v>
      </c>
      <c r="D66" s="321">
        <v>21.007196</v>
      </c>
      <c r="E66" s="105" t="e">
        <v>#N/A</v>
      </c>
      <c r="F66" s="322">
        <f t="shared" si="4"/>
        <v>20.487107022749999</v>
      </c>
      <c r="G66" s="322">
        <v>21.007196</v>
      </c>
      <c r="H66" s="103"/>
    </row>
    <row r="67" spans="2:8" x14ac:dyDescent="0.25">
      <c r="B67" s="109">
        <f t="shared" si="1"/>
        <v>2025</v>
      </c>
      <c r="C67" s="320">
        <v>45839</v>
      </c>
      <c r="D67" s="321">
        <v>20.984271</v>
      </c>
      <c r="E67" s="105" t="e">
        <v>#N/A</v>
      </c>
      <c r="F67" s="322">
        <f t="shared" si="4"/>
        <v>20.487107022749999</v>
      </c>
      <c r="G67" s="322">
        <v>20.984271</v>
      </c>
      <c r="H67" s="103"/>
    </row>
    <row r="68" spans="2:8" x14ac:dyDescent="0.25">
      <c r="B68" s="109">
        <f t="shared" si="1"/>
        <v>2025</v>
      </c>
      <c r="C68" s="320">
        <v>45870</v>
      </c>
      <c r="D68" s="321">
        <v>20.884491000000001</v>
      </c>
      <c r="E68" s="105" t="e">
        <v>#N/A</v>
      </c>
      <c r="F68" s="322">
        <f t="shared" si="4"/>
        <v>20.487107022749999</v>
      </c>
      <c r="G68" s="322">
        <v>20.884491000000001</v>
      </c>
      <c r="H68" s="103"/>
    </row>
    <row r="69" spans="2:8" x14ac:dyDescent="0.25">
      <c r="B69" s="109">
        <f t="shared" si="1"/>
        <v>2025</v>
      </c>
      <c r="C69" s="320">
        <v>45901</v>
      </c>
      <c r="D69" s="321">
        <v>20.468517767000002</v>
      </c>
      <c r="E69" s="105" t="e">
        <v>#N/A</v>
      </c>
      <c r="F69" s="322">
        <f t="shared" si="4"/>
        <v>20.487107022749999</v>
      </c>
      <c r="G69" s="322">
        <v>20.468517767000002</v>
      </c>
      <c r="H69" s="103"/>
    </row>
    <row r="70" spans="2:8" x14ac:dyDescent="0.25">
      <c r="B70" s="109">
        <f t="shared" si="1"/>
        <v>2025</v>
      </c>
      <c r="C70" s="320">
        <v>45931</v>
      </c>
      <c r="D70" s="321">
        <v>20.408527505999999</v>
      </c>
      <c r="E70" s="105">
        <v>20.408527505999999</v>
      </c>
      <c r="F70" s="322">
        <f t="shared" si="4"/>
        <v>20.487107022749999</v>
      </c>
      <c r="G70" s="322">
        <v>20.408527505999999</v>
      </c>
      <c r="H70" s="103"/>
    </row>
    <row r="71" spans="2:8" x14ac:dyDescent="0.25">
      <c r="B71" s="109">
        <f t="shared" si="1"/>
        <v>2025</v>
      </c>
      <c r="C71" s="320">
        <v>45962</v>
      </c>
      <c r="D71" s="321" t="e">
        <v>#N/A</v>
      </c>
      <c r="E71" s="105">
        <v>20.322109999999999</v>
      </c>
      <c r="F71" s="322"/>
      <c r="G71" s="322">
        <v>20.322109999999999</v>
      </c>
      <c r="H71" s="103"/>
    </row>
    <row r="72" spans="2:8" x14ac:dyDescent="0.25">
      <c r="B72" s="109">
        <f t="shared" si="1"/>
        <v>2025</v>
      </c>
      <c r="C72" s="320">
        <v>45992</v>
      </c>
      <c r="D72" s="321" t="e">
        <v>#N/A</v>
      </c>
      <c r="E72" s="105">
        <v>20.323650000000001</v>
      </c>
      <c r="F72" s="322"/>
      <c r="G72" s="322">
        <v>20.323650000000001</v>
      </c>
      <c r="H72" s="103"/>
    </row>
    <row r="73" spans="2:8" x14ac:dyDescent="0.25">
      <c r="B73" s="109">
        <f t="shared" si="1"/>
        <v>2026</v>
      </c>
      <c r="C73" s="320">
        <v>46023</v>
      </c>
      <c r="D73" s="321" t="e">
        <v>#N/A</v>
      </c>
      <c r="E73" s="105">
        <v>20.060659999999999</v>
      </c>
      <c r="F73" s="322"/>
      <c r="G73" s="322">
        <v>20.060659999999999</v>
      </c>
      <c r="H73" s="103"/>
    </row>
    <row r="74" spans="2:8" x14ac:dyDescent="0.25">
      <c r="B74" s="109">
        <f t="shared" si="1"/>
        <v>2026</v>
      </c>
      <c r="C74" s="320">
        <v>46054</v>
      </c>
      <c r="D74" s="321" t="e">
        <v>#N/A</v>
      </c>
      <c r="E74" s="105">
        <v>20.185130000000001</v>
      </c>
      <c r="F74" s="322"/>
      <c r="G74" s="322">
        <v>20.185130000000001</v>
      </c>
      <c r="H74" s="103"/>
    </row>
    <row r="75" spans="2:8" x14ac:dyDescent="0.25">
      <c r="B75" s="109">
        <f t="shared" si="1"/>
        <v>2026</v>
      </c>
      <c r="C75" s="320">
        <v>46082</v>
      </c>
      <c r="D75" s="321" t="e">
        <v>#N/A</v>
      </c>
      <c r="E75" s="105">
        <v>20.18084</v>
      </c>
      <c r="F75" s="322">
        <f t="shared" ref="F75:F82" si="5">AVERAGEIF($B$37:$B$98,B75,$G$37:$G$98)</f>
        <v>20.477604166666666</v>
      </c>
      <c r="G75" s="322">
        <v>20.18084</v>
      </c>
      <c r="H75" s="103"/>
    </row>
    <row r="76" spans="2:8" x14ac:dyDescent="0.25">
      <c r="B76" s="109">
        <f t="shared" si="1"/>
        <v>2026</v>
      </c>
      <c r="C76" s="320">
        <v>46113</v>
      </c>
      <c r="D76" s="321" t="e">
        <v>#N/A</v>
      </c>
      <c r="E76" s="105">
        <v>20.392040000000001</v>
      </c>
      <c r="F76" s="322">
        <f t="shared" si="5"/>
        <v>20.477604166666666</v>
      </c>
      <c r="G76" s="322">
        <v>20.392040000000001</v>
      </c>
      <c r="H76" s="103"/>
    </row>
    <row r="77" spans="2:8" x14ac:dyDescent="0.25">
      <c r="B77" s="109">
        <f t="shared" si="1"/>
        <v>2026</v>
      </c>
      <c r="C77" s="320">
        <v>46143</v>
      </c>
      <c r="D77" s="321" t="e">
        <v>#N/A</v>
      </c>
      <c r="E77" s="105">
        <v>20.467369999999999</v>
      </c>
      <c r="F77" s="322">
        <f t="shared" si="5"/>
        <v>20.477604166666666</v>
      </c>
      <c r="G77" s="322">
        <v>20.467369999999999</v>
      </c>
      <c r="H77" s="103"/>
    </row>
    <row r="78" spans="2:8" x14ac:dyDescent="0.25">
      <c r="B78" s="109">
        <f t="shared" si="1"/>
        <v>2026</v>
      </c>
      <c r="C78" s="320">
        <v>46174</v>
      </c>
      <c r="D78" s="321" t="e">
        <v>#N/A</v>
      </c>
      <c r="E78" s="105">
        <v>20.82077</v>
      </c>
      <c r="F78" s="322">
        <f t="shared" si="5"/>
        <v>20.477604166666666</v>
      </c>
      <c r="G78" s="322">
        <v>20.82077</v>
      </c>
      <c r="H78" s="103"/>
    </row>
    <row r="79" spans="2:8" x14ac:dyDescent="0.25">
      <c r="B79" s="109">
        <f t="shared" si="1"/>
        <v>2026</v>
      </c>
      <c r="C79" s="320">
        <v>46204</v>
      </c>
      <c r="D79" s="321" t="e">
        <v>#N/A</v>
      </c>
      <c r="E79" s="105">
        <v>20.765910000000002</v>
      </c>
      <c r="F79" s="322">
        <f t="shared" si="5"/>
        <v>20.477604166666666</v>
      </c>
      <c r="G79" s="322">
        <v>20.765910000000002</v>
      </c>
      <c r="H79" s="103"/>
    </row>
    <row r="80" spans="2:8" x14ac:dyDescent="0.25">
      <c r="B80" s="109">
        <f t="shared" si="1"/>
        <v>2026</v>
      </c>
      <c r="C80" s="320">
        <v>46235</v>
      </c>
      <c r="D80" s="321" t="e">
        <v>#N/A</v>
      </c>
      <c r="E80" s="105">
        <v>20.903410000000001</v>
      </c>
      <c r="F80" s="322">
        <f t="shared" si="5"/>
        <v>20.477604166666666</v>
      </c>
      <c r="G80" s="322">
        <v>20.903410000000001</v>
      </c>
      <c r="H80" s="103"/>
    </row>
    <row r="81" spans="2:8" x14ac:dyDescent="0.25">
      <c r="B81" s="109">
        <f t="shared" si="1"/>
        <v>2026</v>
      </c>
      <c r="C81" s="320">
        <v>46266</v>
      </c>
      <c r="D81" s="321" t="e">
        <v>#N/A</v>
      </c>
      <c r="E81" s="105">
        <v>20.333860000000001</v>
      </c>
      <c r="F81" s="322">
        <f t="shared" si="5"/>
        <v>20.477604166666666</v>
      </c>
      <c r="G81" s="322">
        <v>20.333860000000001</v>
      </c>
      <c r="H81" s="103"/>
    </row>
    <row r="82" spans="2:8" x14ac:dyDescent="0.25">
      <c r="B82" s="109">
        <f t="shared" si="1"/>
        <v>2026</v>
      </c>
      <c r="C82" s="320">
        <v>46296</v>
      </c>
      <c r="D82" s="321" t="e">
        <v>#N/A</v>
      </c>
      <c r="E82" s="105">
        <v>20.67841</v>
      </c>
      <c r="F82" s="322">
        <f t="shared" si="5"/>
        <v>20.477604166666666</v>
      </c>
      <c r="G82" s="322">
        <v>20.67841</v>
      </c>
      <c r="H82" s="103"/>
    </row>
    <row r="83" spans="2:8" x14ac:dyDescent="0.25">
      <c r="B83" s="109">
        <f t="shared" si="1"/>
        <v>2026</v>
      </c>
      <c r="C83" s="320">
        <v>46327</v>
      </c>
      <c r="D83" s="321" t="e">
        <v>#N/A</v>
      </c>
      <c r="E83" s="105">
        <v>20.495460000000001</v>
      </c>
      <c r="F83" s="322"/>
      <c r="G83" s="322">
        <v>20.495460000000001</v>
      </c>
      <c r="H83" s="103"/>
    </row>
    <row r="84" spans="2:8" x14ac:dyDescent="0.25">
      <c r="B84" s="109">
        <f t="shared" si="1"/>
        <v>2026</v>
      </c>
      <c r="C84" s="320">
        <v>46357</v>
      </c>
      <c r="D84" s="321" t="e">
        <v>#N/A</v>
      </c>
      <c r="E84" s="105">
        <v>20.447389999999999</v>
      </c>
      <c r="F84" s="322"/>
      <c r="G84" s="322">
        <v>20.447389999999999</v>
      </c>
      <c r="H84" s="103"/>
    </row>
    <row r="85" spans="2:8" x14ac:dyDescent="0.25">
      <c r="C85" s="99"/>
      <c r="E85" s="104"/>
      <c r="G85" s="104"/>
      <c r="H85" s="103"/>
    </row>
    <row r="86" spans="2:8" x14ac:dyDescent="0.25">
      <c r="C86" s="99"/>
      <c r="E86" s="104"/>
      <c r="G86" s="104"/>
      <c r="H86" s="103"/>
    </row>
    <row r="87" spans="2:8" x14ac:dyDescent="0.25">
      <c r="C87" s="99"/>
      <c r="E87" s="104"/>
      <c r="G87" s="104"/>
      <c r="H87" s="103"/>
    </row>
    <row r="88" spans="2:8" x14ac:dyDescent="0.25">
      <c r="C88" s="99"/>
      <c r="E88" s="104"/>
      <c r="G88" s="104"/>
      <c r="H88" s="103"/>
    </row>
    <row r="89" spans="2:8" x14ac:dyDescent="0.25">
      <c r="B89" s="4"/>
      <c r="C89" s="4" t="s">
        <v>0</v>
      </c>
      <c r="E89" s="104"/>
      <c r="G89" s="104"/>
      <c r="H89" s="103"/>
    </row>
    <row r="90" spans="2:8" x14ac:dyDescent="0.25">
      <c r="B90">
        <v>2.5</v>
      </c>
      <c r="C90" s="5">
        <v>-0.4</v>
      </c>
      <c r="E90" s="104"/>
      <c r="G90" s="104"/>
      <c r="H90" s="103"/>
    </row>
    <row r="91" spans="2:8" x14ac:dyDescent="0.25">
      <c r="B91">
        <v>2.5</v>
      </c>
      <c r="C91" s="5">
        <v>1.2</v>
      </c>
      <c r="E91" s="104"/>
      <c r="G91" s="104"/>
      <c r="H91" s="103"/>
    </row>
    <row r="92" spans="2:8" x14ac:dyDescent="0.25">
      <c r="C92" s="99"/>
      <c r="E92" s="104"/>
      <c r="G92" s="104"/>
      <c r="H92" s="103"/>
    </row>
    <row r="93" spans="2:8" x14ac:dyDescent="0.25">
      <c r="C93" s="99"/>
      <c r="E93" s="104"/>
      <c r="G93" s="104"/>
      <c r="H93" s="103"/>
    </row>
    <row r="94" spans="2:8" x14ac:dyDescent="0.25">
      <c r="C94" s="99"/>
      <c r="E94" s="104"/>
      <c r="G94" s="104"/>
      <c r="H94" s="103"/>
    </row>
    <row r="95" spans="2:8" x14ac:dyDescent="0.25">
      <c r="C95" s="99"/>
      <c r="E95" s="104"/>
      <c r="G95" s="104"/>
      <c r="H95" s="103"/>
    </row>
    <row r="96" spans="2:8" x14ac:dyDescent="0.25">
      <c r="C96" s="99"/>
      <c r="E96" s="104"/>
      <c r="G96" s="104"/>
      <c r="H96" s="103"/>
    </row>
    <row r="97" spans="3:8" x14ac:dyDescent="0.25">
      <c r="C97" s="99"/>
      <c r="E97" s="104"/>
      <c r="G97" s="104"/>
      <c r="H97" s="103"/>
    </row>
    <row r="98" spans="3:8" x14ac:dyDescent="0.25">
      <c r="C98" s="99"/>
      <c r="E98" s="104"/>
      <c r="G98" s="104"/>
      <c r="H98" s="103"/>
    </row>
    <row r="99" spans="3:8" x14ac:dyDescent="0.25">
      <c r="G99" s="104"/>
      <c r="H99" s="103"/>
    </row>
    <row r="100" spans="3:8" x14ac:dyDescent="0.25">
      <c r="G100" s="104"/>
      <c r="H100" s="103"/>
    </row>
    <row r="101" spans="3:8" x14ac:dyDescent="0.25">
      <c r="G101" s="104"/>
      <c r="H101" s="103"/>
    </row>
    <row r="102" spans="3:8" x14ac:dyDescent="0.25">
      <c r="G102" s="104"/>
      <c r="H102" s="103"/>
    </row>
    <row r="103" spans="3:8" x14ac:dyDescent="0.25">
      <c r="G103" s="104"/>
      <c r="H103" s="103"/>
    </row>
    <row r="104" spans="3:8" x14ac:dyDescent="0.25">
      <c r="G104" s="104"/>
      <c r="H104" s="103"/>
    </row>
    <row r="105" spans="3:8" x14ac:dyDescent="0.25">
      <c r="G105" s="104"/>
      <c r="H105" s="103"/>
    </row>
    <row r="106" spans="3:8" x14ac:dyDescent="0.25">
      <c r="G106" s="104"/>
      <c r="H106" s="103"/>
    </row>
    <row r="107" spans="3:8" x14ac:dyDescent="0.25">
      <c r="G107" s="104"/>
      <c r="H107" s="103"/>
    </row>
    <row r="108" spans="3:8" x14ac:dyDescent="0.25">
      <c r="G108" s="104"/>
    </row>
    <row r="109" spans="3:8" x14ac:dyDescent="0.25">
      <c r="G109" s="104"/>
    </row>
    <row r="110" spans="3:8" x14ac:dyDescent="0.25">
      <c r="G110" s="104"/>
    </row>
    <row r="111" spans="3:8" x14ac:dyDescent="0.25">
      <c r="G111" s="104"/>
    </row>
    <row r="112" spans="3:8" x14ac:dyDescent="0.25">
      <c r="G112" s="104"/>
    </row>
    <row r="113" spans="7:7" x14ac:dyDescent="0.25">
      <c r="G113" s="104"/>
    </row>
    <row r="114" spans="7:7" x14ac:dyDescent="0.25">
      <c r="G114" s="104"/>
    </row>
    <row r="115" spans="7:7" x14ac:dyDescent="0.25">
      <c r="G115" s="104"/>
    </row>
    <row r="116" spans="7:7" x14ac:dyDescent="0.25">
      <c r="G116" s="104"/>
    </row>
    <row r="117" spans="7:7" x14ac:dyDescent="0.25">
      <c r="G117" s="104"/>
    </row>
    <row r="118" spans="7:7" x14ac:dyDescent="0.25">
      <c r="G118" s="104"/>
    </row>
    <row r="119" spans="7:7" x14ac:dyDescent="0.25">
      <c r="G119" s="104"/>
    </row>
    <row r="120" spans="7:7" x14ac:dyDescent="0.25">
      <c r="G120" s="104"/>
    </row>
    <row r="121" spans="7:7" x14ac:dyDescent="0.25">
      <c r="G121" s="104"/>
    </row>
    <row r="122" spans="7:7" x14ac:dyDescent="0.25">
      <c r="G122" s="104"/>
    </row>
    <row r="123" spans="7:7" x14ac:dyDescent="0.25">
      <c r="G123" s="104"/>
    </row>
    <row r="124" spans="7:7" x14ac:dyDescent="0.25">
      <c r="G124" s="104"/>
    </row>
    <row r="125" spans="7:7" x14ac:dyDescent="0.25">
      <c r="G125" s="104"/>
    </row>
    <row r="126" spans="7:7" x14ac:dyDescent="0.25">
      <c r="G126" s="104"/>
    </row>
    <row r="127" spans="7:7" x14ac:dyDescent="0.25">
      <c r="G127" s="104"/>
    </row>
    <row r="128" spans="7:7" x14ac:dyDescent="0.25">
      <c r="G128" s="104"/>
    </row>
    <row r="129" spans="7:7" x14ac:dyDescent="0.25">
      <c r="G129" s="104"/>
    </row>
    <row r="130" spans="7:7" x14ac:dyDescent="0.25">
      <c r="G130" s="104"/>
    </row>
    <row r="131" spans="7:7" x14ac:dyDescent="0.25">
      <c r="G131" s="104"/>
    </row>
    <row r="132" spans="7:7" x14ac:dyDescent="0.25">
      <c r="G132" s="104"/>
    </row>
  </sheetData>
  <mergeCells count="2">
    <mergeCell ref="D24:H24"/>
    <mergeCell ref="J24:M24"/>
  </mergeCells>
  <conditionalFormatting sqref="D37:E84">
    <cfRule type="expression" dxfId="12" priority="1" stopIfTrue="1">
      <formula>ISNA(D37)</formula>
    </cfRule>
  </conditionalFormatting>
  <hyperlinks>
    <hyperlink ref="A3" location="Contents!A1" display="Return to Contents" xr:uid="{00000000-0004-0000-1000-000000000000}"/>
  </hyperlinks>
  <pageMargins left="0.7" right="0.7" top="0.75" bottom="0.75" header="0.3" footer="0.3"/>
  <pageSetup orientation="landscape" verticalDpi="599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/>
  <dimension ref="A2:AB131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42.28515625" style="97" customWidth="1"/>
    <col min="18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967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165" t="s">
        <v>223</v>
      </c>
      <c r="R6" s="175" t="s">
        <v>235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166" t="s">
        <v>220</v>
      </c>
      <c r="R7" s="176" t="s">
        <v>236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166" t="s">
        <v>221</v>
      </c>
      <c r="R8" s="176" t="s">
        <v>237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166" t="s">
        <v>222</v>
      </c>
      <c r="R9" s="176" t="s">
        <v>238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Q10" s="326" t="s">
        <v>410</v>
      </c>
      <c r="R10" s="251" t="s">
        <v>411</v>
      </c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4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4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4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4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4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4" x14ac:dyDescent="0.25">
      <c r="A24"/>
      <c r="B24"/>
      <c r="C24" s="468" t="s">
        <v>258</v>
      </c>
      <c r="D24" s="468"/>
      <c r="E24" s="468"/>
      <c r="F24" s="468"/>
      <c r="G24" s="468"/>
      <c r="H24" s="23"/>
      <c r="I24" s="468" t="s">
        <v>79</v>
      </c>
      <c r="J24" s="468"/>
      <c r="K24" s="468"/>
      <c r="L24" s="468"/>
    </row>
    <row r="25" spans="1:14" x14ac:dyDescent="0.25"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4" x14ac:dyDescent="0.25">
      <c r="A26" s="306"/>
      <c r="B26" s="307" t="s">
        <v>223</v>
      </c>
      <c r="C26" s="62">
        <v>2.0201309233</v>
      </c>
      <c r="D26" s="62">
        <v>2.1561672191999999</v>
      </c>
      <c r="E26" s="62">
        <v>2.3573353934000001</v>
      </c>
      <c r="F26" s="62">
        <v>2.4455565671000001</v>
      </c>
      <c r="G26" s="62">
        <v>2.4840930466</v>
      </c>
      <c r="H26" s="62"/>
      <c r="I26" s="62">
        <f t="shared" ref="I26:L29" si="0">D26-C26</f>
        <v>0.13603629589999988</v>
      </c>
      <c r="J26" s="62">
        <f t="shared" si="0"/>
        <v>0.20116817420000022</v>
      </c>
      <c r="K26" s="62">
        <f t="shared" si="0"/>
        <v>8.8221173700000044E-2</v>
      </c>
      <c r="L26" s="62">
        <f t="shared" si="0"/>
        <v>3.8536479499999832E-2</v>
      </c>
      <c r="M26" s="104"/>
      <c r="N26" s="252"/>
    </row>
    <row r="27" spans="1:14" x14ac:dyDescent="0.25">
      <c r="A27" s="306"/>
      <c r="B27" s="307" t="s">
        <v>220</v>
      </c>
      <c r="C27" s="62">
        <v>1.1096756383999999</v>
      </c>
      <c r="D27" s="62">
        <v>1.0469922520999999</v>
      </c>
      <c r="E27" s="62">
        <v>1.0686932541</v>
      </c>
      <c r="F27" s="62">
        <v>1.0618802795</v>
      </c>
      <c r="G27" s="62">
        <v>1.0104156622</v>
      </c>
      <c r="H27" s="62"/>
      <c r="I27" s="62">
        <f t="shared" si="0"/>
        <v>-6.2683386300000032E-2</v>
      </c>
      <c r="J27" s="62">
        <f t="shared" si="0"/>
        <v>2.1701002000000136E-2</v>
      </c>
      <c r="K27" s="62">
        <f t="shared" si="0"/>
        <v>-6.8129746000000768E-3</v>
      </c>
      <c r="L27" s="62">
        <f t="shared" si="0"/>
        <v>-5.146461729999996E-2</v>
      </c>
      <c r="M27" s="104"/>
    </row>
    <row r="28" spans="1:14" x14ac:dyDescent="0.25">
      <c r="A28" s="306"/>
      <c r="B28" s="307" t="s">
        <v>221</v>
      </c>
      <c r="C28" s="62">
        <v>0.22755841918</v>
      </c>
      <c r="D28" s="62">
        <v>0.30134975889999999</v>
      </c>
      <c r="E28" s="62">
        <v>0.31529794261999999</v>
      </c>
      <c r="F28" s="62">
        <v>0.29025944438000001</v>
      </c>
      <c r="G28" s="62">
        <v>0.27434948328999997</v>
      </c>
      <c r="H28" s="62"/>
      <c r="I28" s="62">
        <f t="shared" si="0"/>
        <v>7.3791339719999988E-2</v>
      </c>
      <c r="J28" s="62">
        <f t="shared" si="0"/>
        <v>1.3948183720000007E-2</v>
      </c>
      <c r="K28" s="62">
        <f t="shared" si="0"/>
        <v>-2.5038498239999984E-2</v>
      </c>
      <c r="L28" s="62">
        <f t="shared" si="0"/>
        <v>-1.5909961090000035E-2</v>
      </c>
      <c r="M28" s="104"/>
    </row>
    <row r="29" spans="1:14" x14ac:dyDescent="0.25">
      <c r="A29" s="306"/>
      <c r="B29" s="308" t="s">
        <v>222</v>
      </c>
      <c r="C29" s="309">
        <v>0</v>
      </c>
      <c r="D29" s="309">
        <v>0</v>
      </c>
      <c r="E29" s="309">
        <v>0</v>
      </c>
      <c r="F29" s="309">
        <v>0</v>
      </c>
      <c r="G29" s="309">
        <v>0</v>
      </c>
      <c r="H29" s="309"/>
      <c r="I29" s="309">
        <f t="shared" si="0"/>
        <v>0</v>
      </c>
      <c r="J29" s="309">
        <f t="shared" si="0"/>
        <v>0</v>
      </c>
      <c r="K29" s="309">
        <f t="shared" si="0"/>
        <v>0</v>
      </c>
      <c r="L29" s="309">
        <f t="shared" si="0"/>
        <v>0</v>
      </c>
      <c r="M29" s="104"/>
    </row>
    <row r="30" spans="1:14" x14ac:dyDescent="0.25">
      <c r="B30" s="2" t="s">
        <v>204</v>
      </c>
      <c r="C30" s="5">
        <f>+SUM(C26:C29)</f>
        <v>3.3573649808799999</v>
      </c>
      <c r="D30" s="5">
        <f>+SUM(D26:D29)</f>
        <v>3.5045092301999996</v>
      </c>
      <c r="E30" s="5">
        <f>+SUM(E26:E29)</f>
        <v>3.7413265901199999</v>
      </c>
      <c r="F30" s="5">
        <f>+SUM(F26:F29)</f>
        <v>3.7976962909800003</v>
      </c>
      <c r="G30" s="5">
        <f>+SUM(G26:G29)</f>
        <v>3.7688581920899997</v>
      </c>
      <c r="H30" s="5"/>
      <c r="I30" s="5">
        <f>+SUM(I26:I29)</f>
        <v>0.14714424931999984</v>
      </c>
      <c r="J30" s="5">
        <f>+SUM(J26:J29)</f>
        <v>0.23681735992000036</v>
      </c>
      <c r="K30" s="5">
        <f>+SUM(K26:K29)</f>
        <v>5.6369700859999983E-2</v>
      </c>
      <c r="L30" s="5">
        <f>+SUM(L26:L29)</f>
        <v>-2.8838098890000163E-2</v>
      </c>
      <c r="M30" s="104"/>
    </row>
    <row r="31" spans="1:14" x14ac:dyDescent="0.25">
      <c r="B31" s="267" t="s">
        <v>997</v>
      </c>
      <c r="C31"/>
      <c r="D31" s="2"/>
      <c r="E31"/>
      <c r="F31"/>
      <c r="G31"/>
      <c r="H31"/>
      <c r="I31" s="2"/>
      <c r="J31" s="19"/>
      <c r="K31" s="19"/>
      <c r="L31" s="19"/>
    </row>
    <row r="35" spans="1:7" x14ac:dyDescent="0.25">
      <c r="A35" s="109"/>
      <c r="B35" s="109"/>
      <c r="C35" s="109" t="s">
        <v>239</v>
      </c>
      <c r="D35" s="109" t="s">
        <v>211</v>
      </c>
      <c r="E35" s="333" t="s">
        <v>210</v>
      </c>
      <c r="F35" s="333" t="s">
        <v>444</v>
      </c>
    </row>
    <row r="36" spans="1:7" x14ac:dyDescent="0.25">
      <c r="A36" s="109">
        <f t="shared" ref="A36:A83" si="1">YEAR(B36)</f>
        <v>2023</v>
      </c>
      <c r="B36" s="320">
        <v>44927</v>
      </c>
      <c r="C36" s="348">
        <v>3.650852</v>
      </c>
      <c r="D36" s="101" t="e">
        <v>#N/A</v>
      </c>
      <c r="E36" s="347"/>
      <c r="F36" s="347">
        <v>3.650852</v>
      </c>
      <c r="G36" s="103"/>
    </row>
    <row r="37" spans="1:7" x14ac:dyDescent="0.25">
      <c r="A37" s="109">
        <f t="shared" si="1"/>
        <v>2023</v>
      </c>
      <c r="B37" s="320">
        <v>44958</v>
      </c>
      <c r="C37" s="348">
        <v>3.6074359999999999</v>
      </c>
      <c r="D37" s="101" t="e">
        <v>#N/A</v>
      </c>
      <c r="E37" s="347">
        <f t="shared" ref="E37:E46" si="2">AVERAGEIF($A$36:$A$97,A37,$F$36:$F$97)</f>
        <v>3.5046695833333339</v>
      </c>
      <c r="F37" s="347">
        <v>3.6074359999999999</v>
      </c>
      <c r="G37" s="103"/>
    </row>
    <row r="38" spans="1:7" x14ac:dyDescent="0.25">
      <c r="A38" s="109">
        <f t="shared" si="1"/>
        <v>2023</v>
      </c>
      <c r="B38" s="320">
        <v>44986</v>
      </c>
      <c r="C38" s="348">
        <v>3.3423690000000001</v>
      </c>
      <c r="D38" s="101" t="e">
        <v>#N/A</v>
      </c>
      <c r="E38" s="347">
        <f t="shared" si="2"/>
        <v>3.5046695833333339</v>
      </c>
      <c r="F38" s="347">
        <v>3.3423690000000001</v>
      </c>
      <c r="G38" s="103"/>
    </row>
    <row r="39" spans="1:7" x14ac:dyDescent="0.25">
      <c r="A39" s="109">
        <f t="shared" si="1"/>
        <v>2023</v>
      </c>
      <c r="B39" s="320">
        <v>45017</v>
      </c>
      <c r="C39" s="348">
        <v>3.3552409999999999</v>
      </c>
      <c r="D39" s="101" t="e">
        <v>#N/A</v>
      </c>
      <c r="E39" s="347">
        <f t="shared" si="2"/>
        <v>3.5046695833333339</v>
      </c>
      <c r="F39" s="347">
        <v>3.3552409999999999</v>
      </c>
      <c r="G39" s="103"/>
    </row>
    <row r="40" spans="1:7" x14ac:dyDescent="0.25">
      <c r="A40" s="109">
        <f t="shared" si="1"/>
        <v>2023</v>
      </c>
      <c r="B40" s="320">
        <v>45047</v>
      </c>
      <c r="C40" s="348">
        <v>3.3240120000000002</v>
      </c>
      <c r="D40" s="101" t="e">
        <v>#N/A</v>
      </c>
      <c r="E40" s="347">
        <f t="shared" si="2"/>
        <v>3.5046695833333339</v>
      </c>
      <c r="F40" s="347">
        <v>3.3240120000000002</v>
      </c>
      <c r="G40" s="103"/>
    </row>
    <row r="41" spans="1:7" x14ac:dyDescent="0.25">
      <c r="A41" s="109">
        <f t="shared" si="1"/>
        <v>2023</v>
      </c>
      <c r="B41" s="320">
        <v>45078</v>
      </c>
      <c r="C41" s="348">
        <v>3.2845170000000001</v>
      </c>
      <c r="D41" s="101" t="e">
        <v>#N/A</v>
      </c>
      <c r="E41" s="347">
        <f t="shared" si="2"/>
        <v>3.5046695833333339</v>
      </c>
      <c r="F41" s="347">
        <v>3.2845170000000001</v>
      </c>
      <c r="G41" s="103"/>
    </row>
    <row r="42" spans="1:7" x14ac:dyDescent="0.25">
      <c r="A42" s="109">
        <f t="shared" si="1"/>
        <v>2023</v>
      </c>
      <c r="B42" s="320">
        <v>45108</v>
      </c>
      <c r="C42" s="348">
        <v>3.4490159999999999</v>
      </c>
      <c r="D42" s="101" t="e">
        <v>#N/A</v>
      </c>
      <c r="E42" s="347">
        <f t="shared" si="2"/>
        <v>3.5046695833333339</v>
      </c>
      <c r="F42" s="347">
        <v>3.4490159999999999</v>
      </c>
      <c r="G42" s="103"/>
    </row>
    <row r="43" spans="1:7" x14ac:dyDescent="0.25">
      <c r="A43" s="109">
        <f t="shared" si="1"/>
        <v>2023</v>
      </c>
      <c r="B43" s="320">
        <v>45139</v>
      </c>
      <c r="C43" s="348">
        <v>3.2286809999999999</v>
      </c>
      <c r="D43" s="101" t="e">
        <v>#N/A</v>
      </c>
      <c r="E43" s="347">
        <f t="shared" si="2"/>
        <v>3.5046695833333339</v>
      </c>
      <c r="F43" s="347">
        <v>3.2286809999999999</v>
      </c>
      <c r="G43" s="103"/>
    </row>
    <row r="44" spans="1:7" x14ac:dyDescent="0.25">
      <c r="A44" s="109">
        <f t="shared" si="1"/>
        <v>2023</v>
      </c>
      <c r="B44" s="320">
        <v>45170</v>
      </c>
      <c r="C44" s="348">
        <v>3.2756880000000002</v>
      </c>
      <c r="D44" s="101" t="e">
        <v>#N/A</v>
      </c>
      <c r="E44" s="347">
        <f t="shared" si="2"/>
        <v>3.5046695833333339</v>
      </c>
      <c r="F44" s="347">
        <v>3.2756880000000002</v>
      </c>
      <c r="G44" s="103"/>
    </row>
    <row r="45" spans="1:7" x14ac:dyDescent="0.25">
      <c r="A45" s="109">
        <f t="shared" si="1"/>
        <v>2023</v>
      </c>
      <c r="B45" s="320">
        <v>45200</v>
      </c>
      <c r="C45" s="348">
        <v>3.4992489999999998</v>
      </c>
      <c r="D45" s="101" t="e">
        <v>#N/A</v>
      </c>
      <c r="E45" s="347">
        <f t="shared" si="2"/>
        <v>3.5046695833333339</v>
      </c>
      <c r="F45" s="347">
        <v>3.4992489999999998</v>
      </c>
      <c r="G45" s="103"/>
    </row>
    <row r="46" spans="1:7" x14ac:dyDescent="0.25">
      <c r="A46" s="109">
        <f t="shared" si="1"/>
        <v>2023</v>
      </c>
      <c r="B46" s="320">
        <v>45231</v>
      </c>
      <c r="C46" s="348">
        <v>3.8534619999999999</v>
      </c>
      <c r="D46" s="101" t="e">
        <v>#N/A</v>
      </c>
      <c r="E46" s="347">
        <f t="shared" si="2"/>
        <v>3.5046695833333339</v>
      </c>
      <c r="F46" s="347">
        <v>3.8534619999999999</v>
      </c>
      <c r="G46" s="103"/>
    </row>
    <row r="47" spans="1:7" x14ac:dyDescent="0.25">
      <c r="A47" s="109">
        <f t="shared" si="1"/>
        <v>2023</v>
      </c>
      <c r="B47" s="320">
        <v>45261</v>
      </c>
      <c r="C47" s="348">
        <v>4.1855120000000001</v>
      </c>
      <c r="D47" s="101" t="e">
        <v>#N/A</v>
      </c>
      <c r="E47" s="347"/>
      <c r="F47" s="347">
        <v>4.1855120000000001</v>
      </c>
      <c r="G47" s="103"/>
    </row>
    <row r="48" spans="1:7" x14ac:dyDescent="0.25">
      <c r="A48" s="109">
        <f t="shared" si="1"/>
        <v>2024</v>
      </c>
      <c r="B48" s="320">
        <v>45292</v>
      </c>
      <c r="C48" s="348">
        <v>4.0437820000000002</v>
      </c>
      <c r="D48" s="101" t="e">
        <v>#N/A</v>
      </c>
      <c r="E48" s="347"/>
      <c r="F48" s="347">
        <v>4.0437820000000002</v>
      </c>
      <c r="G48" s="103"/>
    </row>
    <row r="49" spans="1:7" x14ac:dyDescent="0.25">
      <c r="A49" s="109">
        <f t="shared" si="1"/>
        <v>2024</v>
      </c>
      <c r="B49" s="320">
        <v>45323</v>
      </c>
      <c r="C49" s="348">
        <v>3.8258049999999999</v>
      </c>
      <c r="D49" s="101" t="e">
        <v>#N/A</v>
      </c>
      <c r="E49" s="347">
        <f t="shared" ref="E49:E58" si="3">AVERAGEIF($A$36:$A$97,A49,$F$36:$F$97)</f>
        <v>3.7408335000000004</v>
      </c>
      <c r="F49" s="347">
        <v>3.8258049999999999</v>
      </c>
      <c r="G49" s="103"/>
    </row>
    <row r="50" spans="1:7" x14ac:dyDescent="0.25">
      <c r="A50" s="109">
        <f t="shared" si="1"/>
        <v>2024</v>
      </c>
      <c r="B50" s="320">
        <v>45352</v>
      </c>
      <c r="C50" s="348">
        <v>3.670636</v>
      </c>
      <c r="D50" s="101" t="e">
        <v>#N/A</v>
      </c>
      <c r="E50" s="347">
        <f t="shared" si="3"/>
        <v>3.7408335000000004</v>
      </c>
      <c r="F50" s="347">
        <v>3.670636</v>
      </c>
      <c r="G50" s="103"/>
    </row>
    <row r="51" spans="1:7" x14ac:dyDescent="0.25">
      <c r="A51" s="109">
        <f t="shared" si="1"/>
        <v>2024</v>
      </c>
      <c r="B51" s="320">
        <v>45383</v>
      </c>
      <c r="C51" s="348">
        <v>3.4626540000000001</v>
      </c>
      <c r="D51" s="101" t="e">
        <v>#N/A</v>
      </c>
      <c r="E51" s="347">
        <f t="shared" si="3"/>
        <v>3.7408335000000004</v>
      </c>
      <c r="F51" s="347">
        <v>3.4626540000000001</v>
      </c>
      <c r="G51" s="103"/>
    </row>
    <row r="52" spans="1:7" x14ac:dyDescent="0.25">
      <c r="A52" s="109">
        <f t="shared" si="1"/>
        <v>2024</v>
      </c>
      <c r="B52" s="320">
        <v>45413</v>
      </c>
      <c r="C52" s="348">
        <v>3.547717</v>
      </c>
      <c r="D52" s="101" t="e">
        <v>#N/A</v>
      </c>
      <c r="E52" s="347">
        <f t="shared" si="3"/>
        <v>3.7408335000000004</v>
      </c>
      <c r="F52" s="347">
        <v>3.547717</v>
      </c>
      <c r="G52" s="103"/>
    </row>
    <row r="53" spans="1:7" x14ac:dyDescent="0.25">
      <c r="A53" s="109">
        <f t="shared" si="1"/>
        <v>2024</v>
      </c>
      <c r="B53" s="320">
        <v>45444</v>
      </c>
      <c r="C53" s="348">
        <v>3.4481630000000001</v>
      </c>
      <c r="D53" s="101" t="e">
        <v>#N/A</v>
      </c>
      <c r="E53" s="347">
        <f t="shared" si="3"/>
        <v>3.7408335000000004</v>
      </c>
      <c r="F53" s="347">
        <v>3.4481630000000001</v>
      </c>
      <c r="G53" s="103"/>
    </row>
    <row r="54" spans="1:7" x14ac:dyDescent="0.25">
      <c r="A54" s="109">
        <f t="shared" si="1"/>
        <v>2024</v>
      </c>
      <c r="B54" s="320">
        <v>45474</v>
      </c>
      <c r="C54" s="348">
        <v>3.217689</v>
      </c>
      <c r="D54" s="101" t="e">
        <v>#N/A</v>
      </c>
      <c r="E54" s="347">
        <f t="shared" si="3"/>
        <v>3.7408335000000004</v>
      </c>
      <c r="F54" s="347">
        <v>3.217689</v>
      </c>
      <c r="G54" s="103"/>
    </row>
    <row r="55" spans="1:7" x14ac:dyDescent="0.25">
      <c r="A55" s="109">
        <f t="shared" si="1"/>
        <v>2024</v>
      </c>
      <c r="B55" s="320">
        <v>45505</v>
      </c>
      <c r="C55" s="348">
        <v>3.5866660000000001</v>
      </c>
      <c r="D55" s="101" t="e">
        <v>#N/A</v>
      </c>
      <c r="E55" s="347">
        <f t="shared" si="3"/>
        <v>3.7408335000000004</v>
      </c>
      <c r="F55" s="347">
        <v>3.5866660000000001</v>
      </c>
      <c r="G55" s="103"/>
    </row>
    <row r="56" spans="1:7" x14ac:dyDescent="0.25">
      <c r="A56" s="109">
        <f t="shared" si="1"/>
        <v>2024</v>
      </c>
      <c r="B56" s="320">
        <v>45536</v>
      </c>
      <c r="C56" s="348">
        <v>3.7537120000000002</v>
      </c>
      <c r="D56" s="101" t="e">
        <v>#N/A</v>
      </c>
      <c r="E56" s="347">
        <f t="shared" si="3"/>
        <v>3.7408335000000004</v>
      </c>
      <c r="F56" s="347">
        <v>3.7537120000000002</v>
      </c>
      <c r="G56" s="103"/>
    </row>
    <row r="57" spans="1:7" x14ac:dyDescent="0.25">
      <c r="A57" s="109">
        <f t="shared" si="1"/>
        <v>2024</v>
      </c>
      <c r="B57" s="320">
        <v>45566</v>
      </c>
      <c r="C57" s="348">
        <v>3.9982280000000001</v>
      </c>
      <c r="D57" s="101" t="e">
        <v>#N/A</v>
      </c>
      <c r="E57" s="347">
        <f t="shared" si="3"/>
        <v>3.7408335000000004</v>
      </c>
      <c r="F57" s="347">
        <v>3.9982280000000001</v>
      </c>
      <c r="G57" s="103"/>
    </row>
    <row r="58" spans="1:7" x14ac:dyDescent="0.25">
      <c r="A58" s="109">
        <f t="shared" si="1"/>
        <v>2024</v>
      </c>
      <c r="B58" s="320">
        <v>45597</v>
      </c>
      <c r="C58" s="348">
        <v>3.948391</v>
      </c>
      <c r="D58" s="101" t="e">
        <v>#N/A</v>
      </c>
      <c r="E58" s="347">
        <f t="shared" si="3"/>
        <v>3.7408335000000004</v>
      </c>
      <c r="F58" s="347">
        <v>3.948391</v>
      </c>
      <c r="G58" s="103"/>
    </row>
    <row r="59" spans="1:7" x14ac:dyDescent="0.25">
      <c r="A59" s="109">
        <f t="shared" si="1"/>
        <v>2024</v>
      </c>
      <c r="B59" s="320">
        <v>45627</v>
      </c>
      <c r="C59" s="348">
        <v>4.3865590000000001</v>
      </c>
      <c r="D59" s="101" t="e">
        <v>#N/A</v>
      </c>
      <c r="E59" s="347"/>
      <c r="F59" s="347">
        <v>4.3865590000000001</v>
      </c>
      <c r="G59" s="103"/>
    </row>
    <row r="60" spans="1:7" x14ac:dyDescent="0.25">
      <c r="A60" s="109">
        <f t="shared" si="1"/>
        <v>2025</v>
      </c>
      <c r="B60" s="320">
        <v>45658</v>
      </c>
      <c r="C60" s="348">
        <v>4.4300920000000001</v>
      </c>
      <c r="D60" s="101" t="e">
        <v>#N/A</v>
      </c>
      <c r="E60" s="347"/>
      <c r="F60" s="347">
        <v>4.4300920000000001</v>
      </c>
      <c r="G60" s="103"/>
    </row>
    <row r="61" spans="1:7" x14ac:dyDescent="0.25">
      <c r="A61" s="109">
        <f t="shared" si="1"/>
        <v>2025</v>
      </c>
      <c r="B61" s="320">
        <v>45689</v>
      </c>
      <c r="C61" s="348">
        <v>4.0808099999999996</v>
      </c>
      <c r="D61" s="101" t="e">
        <v>#N/A</v>
      </c>
      <c r="E61" s="347">
        <f t="shared" ref="E61:E70" si="4">AVERAGEIF($A$36:$A$97,A61,$F$36:$F$97)</f>
        <v>3.7988312989250002</v>
      </c>
      <c r="F61" s="347">
        <v>4.0808099999999996</v>
      </c>
      <c r="G61" s="103"/>
    </row>
    <row r="62" spans="1:7" x14ac:dyDescent="0.25">
      <c r="A62" s="109">
        <f t="shared" si="1"/>
        <v>2025</v>
      </c>
      <c r="B62" s="320">
        <v>45717</v>
      </c>
      <c r="C62" s="348">
        <v>3.67008</v>
      </c>
      <c r="D62" s="101" t="e">
        <v>#N/A</v>
      </c>
      <c r="E62" s="347">
        <f t="shared" si="4"/>
        <v>3.7988312989250002</v>
      </c>
      <c r="F62" s="347">
        <v>3.67008</v>
      </c>
      <c r="G62" s="103"/>
    </row>
    <row r="63" spans="1:7" x14ac:dyDescent="0.25">
      <c r="A63" s="109">
        <f t="shared" si="1"/>
        <v>2025</v>
      </c>
      <c r="B63" s="320">
        <v>45748</v>
      </c>
      <c r="C63" s="348">
        <v>3.4802439999999999</v>
      </c>
      <c r="D63" s="101" t="e">
        <v>#N/A</v>
      </c>
      <c r="E63" s="347">
        <f t="shared" si="4"/>
        <v>3.7988312989250002</v>
      </c>
      <c r="F63" s="347">
        <v>3.4802439999999999</v>
      </c>
      <c r="G63" s="103"/>
    </row>
    <row r="64" spans="1:7" x14ac:dyDescent="0.25">
      <c r="A64" s="109">
        <f t="shared" si="1"/>
        <v>2025</v>
      </c>
      <c r="B64" s="320">
        <v>45778</v>
      </c>
      <c r="C64" s="348">
        <v>3.479006</v>
      </c>
      <c r="D64" s="101" t="e">
        <v>#N/A</v>
      </c>
      <c r="E64" s="347">
        <f t="shared" si="4"/>
        <v>3.7988312989250002</v>
      </c>
      <c r="F64" s="347">
        <v>3.479006</v>
      </c>
      <c r="G64" s="103"/>
    </row>
    <row r="65" spans="1:7" x14ac:dyDescent="0.25">
      <c r="A65" s="109">
        <f t="shared" si="1"/>
        <v>2025</v>
      </c>
      <c r="B65" s="320">
        <v>45809</v>
      </c>
      <c r="C65" s="348">
        <v>3.6115780000000002</v>
      </c>
      <c r="D65" s="101" t="e">
        <v>#N/A</v>
      </c>
      <c r="E65" s="347">
        <f t="shared" si="4"/>
        <v>3.7988312989250002</v>
      </c>
      <c r="F65" s="347">
        <v>3.6115780000000002</v>
      </c>
      <c r="G65" s="103"/>
    </row>
    <row r="66" spans="1:7" x14ac:dyDescent="0.25">
      <c r="A66" s="109">
        <f t="shared" si="1"/>
        <v>2025</v>
      </c>
      <c r="B66" s="320">
        <v>45839</v>
      </c>
      <c r="C66" s="348">
        <v>3.6949900000000002</v>
      </c>
      <c r="D66" s="101" t="e">
        <v>#N/A</v>
      </c>
      <c r="E66" s="347">
        <f t="shared" si="4"/>
        <v>3.7988312989250002</v>
      </c>
      <c r="F66" s="347">
        <v>3.6949900000000002</v>
      </c>
      <c r="G66" s="103"/>
    </row>
    <row r="67" spans="1:7" x14ac:dyDescent="0.25">
      <c r="A67" s="109">
        <f t="shared" si="1"/>
        <v>2025</v>
      </c>
      <c r="B67" s="320">
        <v>45870</v>
      </c>
      <c r="C67" s="348">
        <v>3.7448290000000002</v>
      </c>
      <c r="D67" s="101" t="e">
        <v>#N/A</v>
      </c>
      <c r="E67" s="347">
        <f t="shared" si="4"/>
        <v>3.7988312989250002</v>
      </c>
      <c r="F67" s="347">
        <v>3.7448290000000002</v>
      </c>
      <c r="G67" s="103"/>
    </row>
    <row r="68" spans="1:7" x14ac:dyDescent="0.25">
      <c r="A68" s="109">
        <f t="shared" si="1"/>
        <v>2025</v>
      </c>
      <c r="B68" s="320">
        <v>45901</v>
      </c>
      <c r="C68" s="348">
        <v>3.7546344</v>
      </c>
      <c r="D68" s="101" t="e">
        <v>#N/A</v>
      </c>
      <c r="E68" s="347">
        <f t="shared" si="4"/>
        <v>3.7988312989250002</v>
      </c>
      <c r="F68" s="347">
        <v>3.7546344</v>
      </c>
      <c r="G68" s="103"/>
    </row>
    <row r="69" spans="1:7" x14ac:dyDescent="0.25">
      <c r="A69" s="109">
        <f t="shared" si="1"/>
        <v>2025</v>
      </c>
      <c r="B69" s="320">
        <v>45931</v>
      </c>
      <c r="C69" s="348">
        <v>3.6672841870999999</v>
      </c>
      <c r="D69" s="101">
        <v>3.6672841870999999</v>
      </c>
      <c r="E69" s="347">
        <f t="shared" si="4"/>
        <v>3.7988312989250002</v>
      </c>
      <c r="F69" s="347">
        <v>3.6672841870999999</v>
      </c>
      <c r="G69" s="103"/>
    </row>
    <row r="70" spans="1:7" x14ac:dyDescent="0.25">
      <c r="A70" s="109">
        <f t="shared" si="1"/>
        <v>2025</v>
      </c>
      <c r="B70" s="320">
        <v>45962</v>
      </c>
      <c r="C70" s="348" t="e">
        <v>#N/A</v>
      </c>
      <c r="D70" s="101">
        <v>3.917205</v>
      </c>
      <c r="E70" s="347">
        <f t="shared" si="4"/>
        <v>3.7988312989250002</v>
      </c>
      <c r="F70" s="347">
        <v>3.917205</v>
      </c>
      <c r="G70" s="103"/>
    </row>
    <row r="71" spans="1:7" x14ac:dyDescent="0.25">
      <c r="A71" s="109">
        <f t="shared" si="1"/>
        <v>2025</v>
      </c>
      <c r="B71" s="320">
        <v>45992</v>
      </c>
      <c r="C71" s="348" t="e">
        <v>#N/A</v>
      </c>
      <c r="D71" s="101">
        <v>4.0552229999999998</v>
      </c>
      <c r="E71" s="347"/>
      <c r="F71" s="347">
        <v>4.0552229999999998</v>
      </c>
      <c r="G71" s="103"/>
    </row>
    <row r="72" spans="1:7" x14ac:dyDescent="0.25">
      <c r="A72" s="109">
        <f t="shared" si="1"/>
        <v>2026</v>
      </c>
      <c r="B72" s="320">
        <v>46023</v>
      </c>
      <c r="C72" s="348" t="e">
        <v>#N/A</v>
      </c>
      <c r="D72" s="101">
        <v>4.2079050000000002</v>
      </c>
      <c r="E72" s="347"/>
      <c r="F72" s="347">
        <v>4.2079050000000002</v>
      </c>
      <c r="G72" s="103"/>
    </row>
    <row r="73" spans="1:7" x14ac:dyDescent="0.25">
      <c r="A73" s="109">
        <f t="shared" si="1"/>
        <v>2026</v>
      </c>
      <c r="B73" s="320">
        <v>46054</v>
      </c>
      <c r="C73" s="348" t="e">
        <v>#N/A</v>
      </c>
      <c r="D73" s="101">
        <v>4.064146</v>
      </c>
      <c r="E73" s="347">
        <f t="shared" ref="E73:E82" si="5">AVERAGEIF($A$36:$A$97,A73,$F$36:$F$97)</f>
        <v>3.770222</v>
      </c>
      <c r="F73" s="347">
        <v>4.064146</v>
      </c>
      <c r="G73" s="103"/>
    </row>
    <row r="74" spans="1:7" x14ac:dyDescent="0.25">
      <c r="A74" s="109">
        <f t="shared" si="1"/>
        <v>2026</v>
      </c>
      <c r="B74" s="320">
        <v>46082</v>
      </c>
      <c r="C74" s="348" t="e">
        <v>#N/A</v>
      </c>
      <c r="D74" s="101">
        <v>3.7253240000000001</v>
      </c>
      <c r="E74" s="347">
        <f t="shared" si="5"/>
        <v>3.770222</v>
      </c>
      <c r="F74" s="347">
        <v>3.7253240000000001</v>
      </c>
      <c r="G74" s="103"/>
    </row>
    <row r="75" spans="1:7" x14ac:dyDescent="0.25">
      <c r="A75" s="109">
        <f t="shared" si="1"/>
        <v>2026</v>
      </c>
      <c r="B75" s="320">
        <v>46113</v>
      </c>
      <c r="C75" s="348" t="e">
        <v>#N/A</v>
      </c>
      <c r="D75" s="101">
        <v>3.6083020000000001</v>
      </c>
      <c r="E75" s="347">
        <f t="shared" si="5"/>
        <v>3.770222</v>
      </c>
      <c r="F75" s="347">
        <v>3.6083020000000001</v>
      </c>
      <c r="G75" s="103"/>
    </row>
    <row r="76" spans="1:7" x14ac:dyDescent="0.25">
      <c r="A76" s="109">
        <f t="shared" si="1"/>
        <v>2026</v>
      </c>
      <c r="B76" s="320">
        <v>46143</v>
      </c>
      <c r="C76" s="348" t="e">
        <v>#N/A</v>
      </c>
      <c r="D76" s="101">
        <v>3.5201820000000001</v>
      </c>
      <c r="E76" s="347">
        <f t="shared" si="5"/>
        <v>3.770222</v>
      </c>
      <c r="F76" s="347">
        <v>3.5201820000000001</v>
      </c>
      <c r="G76" s="103"/>
    </row>
    <row r="77" spans="1:7" x14ac:dyDescent="0.25">
      <c r="A77" s="109">
        <f t="shared" si="1"/>
        <v>2026</v>
      </c>
      <c r="B77" s="320">
        <v>46174</v>
      </c>
      <c r="C77" s="348" t="e">
        <v>#N/A</v>
      </c>
      <c r="D77" s="101">
        <v>3.5219740000000002</v>
      </c>
      <c r="E77" s="347">
        <f t="shared" si="5"/>
        <v>3.770222</v>
      </c>
      <c r="F77" s="347">
        <v>3.5219740000000002</v>
      </c>
      <c r="G77" s="103"/>
    </row>
    <row r="78" spans="1:7" x14ac:dyDescent="0.25">
      <c r="A78" s="109">
        <f t="shared" si="1"/>
        <v>2026</v>
      </c>
      <c r="B78" s="320">
        <v>46204</v>
      </c>
      <c r="C78" s="348" t="e">
        <v>#N/A</v>
      </c>
      <c r="D78" s="101">
        <v>3.55437</v>
      </c>
      <c r="E78" s="347">
        <f t="shared" si="5"/>
        <v>3.770222</v>
      </c>
      <c r="F78" s="347">
        <v>3.55437</v>
      </c>
      <c r="G78" s="103"/>
    </row>
    <row r="79" spans="1:7" x14ac:dyDescent="0.25">
      <c r="A79" s="109">
        <f t="shared" si="1"/>
        <v>2026</v>
      </c>
      <c r="B79" s="320">
        <v>46235</v>
      </c>
      <c r="C79" s="348" t="e">
        <v>#N/A</v>
      </c>
      <c r="D79" s="101">
        <v>3.5369619999999999</v>
      </c>
      <c r="E79" s="347">
        <f t="shared" si="5"/>
        <v>3.770222</v>
      </c>
      <c r="F79" s="347">
        <v>3.5369619999999999</v>
      </c>
      <c r="G79" s="103"/>
    </row>
    <row r="80" spans="1:7" x14ac:dyDescent="0.25">
      <c r="A80" s="109">
        <f t="shared" si="1"/>
        <v>2026</v>
      </c>
      <c r="B80" s="320">
        <v>46266</v>
      </c>
      <c r="C80" s="348" t="e">
        <v>#N/A</v>
      </c>
      <c r="D80" s="101">
        <v>3.6136059999999999</v>
      </c>
      <c r="E80" s="347">
        <f t="shared" si="5"/>
        <v>3.770222</v>
      </c>
      <c r="F80" s="347">
        <v>3.6136059999999999</v>
      </c>
      <c r="G80" s="103"/>
    </row>
    <row r="81" spans="1:7" x14ac:dyDescent="0.25">
      <c r="A81" s="109">
        <f t="shared" si="1"/>
        <v>2026</v>
      </c>
      <c r="B81" s="320">
        <v>46296</v>
      </c>
      <c r="C81" s="348" t="e">
        <v>#N/A</v>
      </c>
      <c r="D81" s="101">
        <v>3.8203740000000002</v>
      </c>
      <c r="E81" s="347">
        <f t="shared" si="5"/>
        <v>3.770222</v>
      </c>
      <c r="F81" s="347">
        <v>3.8203740000000002</v>
      </c>
      <c r="G81" s="103"/>
    </row>
    <row r="82" spans="1:7" x14ac:dyDescent="0.25">
      <c r="A82" s="109">
        <f t="shared" si="1"/>
        <v>2026</v>
      </c>
      <c r="B82" s="320">
        <v>46327</v>
      </c>
      <c r="C82" s="348" t="e">
        <v>#N/A</v>
      </c>
      <c r="D82" s="101">
        <v>3.9530859999999999</v>
      </c>
      <c r="E82" s="347">
        <f t="shared" si="5"/>
        <v>3.770222</v>
      </c>
      <c r="F82" s="347">
        <v>3.9530859999999999</v>
      </c>
      <c r="G82" s="103"/>
    </row>
    <row r="83" spans="1:7" x14ac:dyDescent="0.25">
      <c r="A83" s="109">
        <f t="shared" si="1"/>
        <v>2026</v>
      </c>
      <c r="B83" s="320">
        <v>46357</v>
      </c>
      <c r="C83" s="348" t="e">
        <v>#N/A</v>
      </c>
      <c r="D83" s="101">
        <v>4.1164329999999998</v>
      </c>
      <c r="E83" s="347"/>
      <c r="F83" s="347">
        <v>4.1164329999999998</v>
      </c>
      <c r="G83" s="103"/>
    </row>
    <row r="84" spans="1:7" x14ac:dyDescent="0.25">
      <c r="B84" s="99"/>
      <c r="D84" s="104"/>
      <c r="F84" s="104"/>
      <c r="G84" s="103"/>
    </row>
    <row r="85" spans="1:7" x14ac:dyDescent="0.25">
      <c r="B85" s="99"/>
      <c r="D85" s="104"/>
      <c r="F85" s="104"/>
      <c r="G85" s="103"/>
    </row>
    <row r="86" spans="1:7" x14ac:dyDescent="0.25">
      <c r="B86" s="99"/>
      <c r="D86" s="104"/>
      <c r="F86" s="104"/>
      <c r="G86" s="103"/>
    </row>
    <row r="87" spans="1:7" x14ac:dyDescent="0.25">
      <c r="B87" s="99"/>
      <c r="D87" s="104"/>
      <c r="F87" s="104"/>
      <c r="G87" s="103"/>
    </row>
    <row r="88" spans="1:7" x14ac:dyDescent="0.25">
      <c r="B88" s="99"/>
      <c r="D88" s="104"/>
      <c r="F88" s="104"/>
      <c r="G88" s="103"/>
    </row>
    <row r="89" spans="1:7" x14ac:dyDescent="0.25">
      <c r="A89" s="4"/>
      <c r="B89" s="4" t="s">
        <v>0</v>
      </c>
      <c r="D89" s="104"/>
      <c r="F89" s="104"/>
      <c r="G89" s="103"/>
    </row>
    <row r="90" spans="1:7" x14ac:dyDescent="0.25">
      <c r="A90">
        <v>2.5</v>
      </c>
      <c r="B90" s="5">
        <v>-0.25</v>
      </c>
      <c r="D90" s="104"/>
      <c r="F90" s="104"/>
      <c r="G90" s="103"/>
    </row>
    <row r="91" spans="1:7" x14ac:dyDescent="0.25">
      <c r="A91">
        <v>2.5</v>
      </c>
      <c r="B91" s="5">
        <v>0.5</v>
      </c>
      <c r="D91" s="104"/>
      <c r="F91" s="104"/>
      <c r="G91" s="103"/>
    </row>
    <row r="92" spans="1:7" x14ac:dyDescent="0.25">
      <c r="B92" s="99"/>
      <c r="D92" s="104"/>
      <c r="F92" s="104"/>
      <c r="G92" s="103"/>
    </row>
    <row r="93" spans="1:7" x14ac:dyDescent="0.25">
      <c r="B93" s="99"/>
      <c r="D93" s="104"/>
      <c r="F93" s="104"/>
      <c r="G93" s="103"/>
    </row>
    <row r="94" spans="1:7" x14ac:dyDescent="0.25">
      <c r="B94" s="99"/>
      <c r="D94" s="104"/>
      <c r="F94" s="104"/>
      <c r="G94" s="103"/>
    </row>
    <row r="95" spans="1:7" x14ac:dyDescent="0.25">
      <c r="B95" s="99"/>
      <c r="D95" s="104"/>
      <c r="F95" s="104"/>
      <c r="G95" s="103"/>
    </row>
    <row r="96" spans="1:7" x14ac:dyDescent="0.25">
      <c r="B96" s="99"/>
      <c r="D96" s="104"/>
      <c r="F96" s="104"/>
      <c r="G96" s="103"/>
    </row>
    <row r="97" spans="2:7" x14ac:dyDescent="0.25">
      <c r="B97" s="99"/>
      <c r="C97" s="100"/>
      <c r="D97" s="101"/>
      <c r="F97" s="104"/>
      <c r="G97" s="103"/>
    </row>
    <row r="98" spans="2:7" x14ac:dyDescent="0.25">
      <c r="F98" s="104"/>
      <c r="G98" s="103"/>
    </row>
    <row r="99" spans="2:7" x14ac:dyDescent="0.25">
      <c r="F99" s="104"/>
      <c r="G99" s="103"/>
    </row>
    <row r="100" spans="2:7" x14ac:dyDescent="0.25">
      <c r="F100" s="104"/>
      <c r="G100" s="103"/>
    </row>
    <row r="101" spans="2:7" x14ac:dyDescent="0.25">
      <c r="F101" s="104"/>
      <c r="G101" s="103"/>
    </row>
    <row r="102" spans="2:7" x14ac:dyDescent="0.25">
      <c r="F102" s="104"/>
      <c r="G102" s="103"/>
    </row>
    <row r="103" spans="2:7" x14ac:dyDescent="0.25">
      <c r="F103" s="104"/>
      <c r="G103" s="103"/>
    </row>
    <row r="104" spans="2:7" x14ac:dyDescent="0.25">
      <c r="F104" s="104"/>
      <c r="G104" s="103"/>
    </row>
    <row r="105" spans="2:7" x14ac:dyDescent="0.25">
      <c r="F105" s="104"/>
      <c r="G105" s="103"/>
    </row>
    <row r="106" spans="2:7" x14ac:dyDescent="0.25">
      <c r="F106" s="104"/>
      <c r="G106" s="103"/>
    </row>
    <row r="107" spans="2:7" x14ac:dyDescent="0.25">
      <c r="F107" s="104"/>
    </row>
    <row r="108" spans="2:7" x14ac:dyDescent="0.25">
      <c r="F108" s="104"/>
    </row>
    <row r="109" spans="2:7" x14ac:dyDescent="0.25">
      <c r="F109" s="104"/>
    </row>
    <row r="110" spans="2:7" x14ac:dyDescent="0.25">
      <c r="F110" s="104"/>
    </row>
    <row r="111" spans="2:7" x14ac:dyDescent="0.25">
      <c r="F111" s="104"/>
    </row>
    <row r="112" spans="2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</sheetData>
  <mergeCells count="2">
    <mergeCell ref="C24:G24"/>
    <mergeCell ref="I24:L24"/>
  </mergeCells>
  <conditionalFormatting sqref="C36:D83 C97:D97">
    <cfRule type="expression" dxfId="11" priority="1" stopIfTrue="1">
      <formula>ISNA(C36)</formula>
    </cfRule>
  </conditionalFormatting>
  <hyperlinks>
    <hyperlink ref="A3" location="Contents!A1" display="Return to Contents" xr:uid="{00000000-0004-0000-1100-000000000000}"/>
  </hyperlinks>
  <pageMargins left="0.7" right="0.7" top="0.75" bottom="0.75" header="0.3" footer="0.3"/>
  <pageSetup orientation="landscape" verticalDpi="599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pageSetUpPr fitToPage="1"/>
  </sheetPr>
  <dimension ref="A2:Q118"/>
  <sheetViews>
    <sheetView workbookViewId="0"/>
  </sheetViews>
  <sheetFormatPr defaultRowHeight="12.75" x14ac:dyDescent="0.2"/>
  <cols>
    <col min="16" max="16" width="30.7109375" customWidth="1"/>
    <col min="17" max="17" width="13.42578125" customWidth="1"/>
  </cols>
  <sheetData>
    <row r="2" spans="1:17" ht="15.75" x14ac:dyDescent="0.25">
      <c r="A2" s="31" t="s">
        <v>967</v>
      </c>
      <c r="L2" s="21"/>
    </row>
    <row r="3" spans="1:17" x14ac:dyDescent="0.2">
      <c r="A3" s="16" t="s">
        <v>16</v>
      </c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183" t="s">
        <v>185</v>
      </c>
      <c r="Q6" s="181" t="s">
        <v>342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48"/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95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/>
    <row r="26" spans="1:11" x14ac:dyDescent="0.2">
      <c r="B26" s="23"/>
      <c r="C26" s="469" t="s">
        <v>39</v>
      </c>
      <c r="D26" s="469"/>
      <c r="E26" s="469"/>
    </row>
    <row r="27" spans="1:11" x14ac:dyDescent="0.2">
      <c r="A27" s="2"/>
      <c r="B27" s="26" t="s">
        <v>37</v>
      </c>
      <c r="C27" s="470" t="s">
        <v>999</v>
      </c>
      <c r="D27" s="470"/>
      <c r="E27" s="470"/>
    </row>
    <row r="28" spans="1:11" x14ac:dyDescent="0.2">
      <c r="A28" s="4"/>
      <c r="B28" s="24" t="s">
        <v>38</v>
      </c>
      <c r="C28" s="24" t="s">
        <v>8</v>
      </c>
      <c r="D28" s="24" t="s">
        <v>9</v>
      </c>
      <c r="E28" s="24" t="s">
        <v>13</v>
      </c>
    </row>
    <row r="29" spans="1:11" x14ac:dyDescent="0.2">
      <c r="A29" s="1">
        <v>43831</v>
      </c>
      <c r="B29" s="10">
        <v>440.25299999999999</v>
      </c>
      <c r="C29" s="30">
        <f>+MIN($B$29,$B$41,$B$53,$B$65,$B$77)</f>
        <v>413.714</v>
      </c>
      <c r="D29" s="30">
        <f>+MAX($B$29,$B$41,$B$53,$B$65,$B$77)</f>
        <v>476.26900000000001</v>
      </c>
      <c r="E29" s="13">
        <f t="shared" ref="E29:E92" si="0">D29-C29</f>
        <v>62.555000000000007</v>
      </c>
      <c r="G29" s="30"/>
      <c r="H29" s="13"/>
    </row>
    <row r="30" spans="1:11" x14ac:dyDescent="0.2">
      <c r="A30" s="1">
        <v>43862</v>
      </c>
      <c r="B30" s="10">
        <v>452.56299999999999</v>
      </c>
      <c r="C30" s="30">
        <f>+MIN($B$30,$B$42,$B$54,$B$66,$B$78)</f>
        <v>408.52600000000001</v>
      </c>
      <c r="D30" s="30">
        <f>+MAX($B$30,$B$42,$B$54,$B$66,$B$78)</f>
        <v>493.87599999999998</v>
      </c>
      <c r="E30" s="13">
        <f t="shared" si="0"/>
        <v>85.349999999999966</v>
      </c>
      <c r="G30" s="30"/>
      <c r="H30" s="13"/>
    </row>
    <row r="31" spans="1:11" x14ac:dyDescent="0.2">
      <c r="A31" s="1">
        <v>43891</v>
      </c>
      <c r="B31" s="10">
        <v>483.34100000000001</v>
      </c>
      <c r="C31" s="30">
        <f>+MIN($B$31,$B$43,$B$55,$B$67,$B$79)</f>
        <v>414.20699999999999</v>
      </c>
      <c r="D31" s="30">
        <f>+MAX($B$31,$B$43,$B$55,$B$67,$B$79)</f>
        <v>502.464</v>
      </c>
      <c r="E31" s="13">
        <f t="shared" si="0"/>
        <v>88.257000000000005</v>
      </c>
      <c r="G31" s="30"/>
      <c r="H31" s="13"/>
    </row>
    <row r="32" spans="1:11" x14ac:dyDescent="0.2">
      <c r="A32" s="1">
        <v>43922</v>
      </c>
      <c r="B32" s="10">
        <v>529.03499999999997</v>
      </c>
      <c r="C32" s="30">
        <f>+MIN($B$32,$B$44,$B$56,$B$68,$B$80)</f>
        <v>417.38200000000001</v>
      </c>
      <c r="D32" s="30">
        <f>+MAX($B$32,$B$44,$B$56,$B$68,$B$80)</f>
        <v>529.03499999999997</v>
      </c>
      <c r="E32" s="13">
        <f t="shared" si="0"/>
        <v>111.65299999999996</v>
      </c>
      <c r="G32" s="30"/>
      <c r="H32" s="13"/>
    </row>
    <row r="33" spans="1:8" x14ac:dyDescent="0.2">
      <c r="A33" s="1">
        <v>43952</v>
      </c>
      <c r="B33" s="10">
        <v>521.59299999999996</v>
      </c>
      <c r="C33" s="30">
        <f>+MIN($B$33,$B$45,$B$57,$B$69,$B$81)</f>
        <v>415.065</v>
      </c>
      <c r="D33" s="30">
        <f>+MAX($B$33,$B$45,$B$57,$B$69,$B$81)</f>
        <v>521.59299999999996</v>
      </c>
      <c r="E33" s="13">
        <f t="shared" si="0"/>
        <v>106.52799999999996</v>
      </c>
      <c r="G33" s="30"/>
      <c r="H33" s="13"/>
    </row>
    <row r="34" spans="1:8" x14ac:dyDescent="0.2">
      <c r="A34" s="1">
        <v>43983</v>
      </c>
      <c r="B34" s="10">
        <v>532.65700000000004</v>
      </c>
      <c r="C34" s="30">
        <f>+MIN($B$34,$B$46,$B$58,$B$70,$B$82)</f>
        <v>417.79899999999998</v>
      </c>
      <c r="D34" s="30">
        <f>+MAX($B$34,$B$46,$B$58,$B$70,$B$82)</f>
        <v>532.65700000000004</v>
      </c>
      <c r="E34" s="13">
        <f t="shared" si="0"/>
        <v>114.85800000000006</v>
      </c>
      <c r="G34" s="30"/>
      <c r="H34" s="13"/>
    </row>
    <row r="35" spans="1:8" x14ac:dyDescent="0.2">
      <c r="A35" s="1">
        <v>44013</v>
      </c>
      <c r="B35" s="10">
        <v>520.12400000000002</v>
      </c>
      <c r="C35" s="30">
        <f>+MIN($B$35,$B$47,$B$59,$B$71,$B$83)</f>
        <v>424.07499999999999</v>
      </c>
      <c r="D35" s="30">
        <f>+MAX($B$35,$B$47,$B$59,$B$71,$B$83)</f>
        <v>520.12400000000002</v>
      </c>
      <c r="E35" s="13">
        <f t="shared" si="0"/>
        <v>96.049000000000035</v>
      </c>
      <c r="G35" s="30"/>
      <c r="H35" s="13"/>
    </row>
    <row r="36" spans="1:8" x14ac:dyDescent="0.2">
      <c r="A36" s="1">
        <v>44044</v>
      </c>
      <c r="B36" s="10">
        <v>504.399</v>
      </c>
      <c r="C36" s="30">
        <f>+MIN($B$36,$B$48,$B$60,$B$72,$B$84)</f>
        <v>417.30099999999999</v>
      </c>
      <c r="D36" s="30">
        <f>+MAX($B$36,$B$48,$B$60,$B$72,$B$84)</f>
        <v>504.399</v>
      </c>
      <c r="E36" s="13">
        <f t="shared" si="0"/>
        <v>87.098000000000013</v>
      </c>
      <c r="G36" s="30"/>
      <c r="H36" s="13"/>
    </row>
    <row r="37" spans="1:8" x14ac:dyDescent="0.2">
      <c r="A37" s="1">
        <v>44075</v>
      </c>
      <c r="B37" s="10">
        <v>497.72399999999999</v>
      </c>
      <c r="C37" s="30">
        <f>+MIN($B$37,$B$49,$B$61,$B$73,$B$85)</f>
        <v>415.15100000000001</v>
      </c>
      <c r="D37" s="30">
        <f>+MAX($B$37,$B$49,$B$61,$B$73,$B$85)</f>
        <v>497.72399999999999</v>
      </c>
      <c r="E37" s="13">
        <f t="shared" si="0"/>
        <v>82.572999999999979</v>
      </c>
      <c r="G37" s="30"/>
      <c r="H37" s="13"/>
    </row>
    <row r="38" spans="1:8" x14ac:dyDescent="0.2">
      <c r="A38" s="1">
        <v>44105</v>
      </c>
      <c r="B38" s="10">
        <v>493.92200000000003</v>
      </c>
      <c r="C38" s="30">
        <f>+MIN($B$38,$B$50,$B$62,$B$74,$B$86)</f>
        <v>423.76499999999999</v>
      </c>
      <c r="D38" s="30">
        <f>+MAX($B$38,$B$50,$B$62,$B$74,$B$86)</f>
        <v>493.92200000000003</v>
      </c>
      <c r="E38" s="13">
        <f t="shared" si="0"/>
        <v>70.157000000000039</v>
      </c>
      <c r="G38" s="30"/>
      <c r="H38" s="13"/>
    </row>
    <row r="39" spans="1:8" x14ac:dyDescent="0.2">
      <c r="A39" s="1">
        <v>44136</v>
      </c>
      <c r="B39" s="10">
        <v>500.75200000000001</v>
      </c>
      <c r="C39" s="30">
        <f>+MIN($B$39,$B$51,$B$63,$B$75,$B$87)</f>
        <v>416.62099999999998</v>
      </c>
      <c r="D39" s="30">
        <f>+MAX($B$39,$B$51,$B$63,$B$75,$B$87)</f>
        <v>500.75200000000001</v>
      </c>
      <c r="E39" s="13">
        <f t="shared" si="0"/>
        <v>84.131000000000029</v>
      </c>
      <c r="G39" s="30"/>
      <c r="H39" s="13"/>
    </row>
    <row r="40" spans="1:8" x14ac:dyDescent="0.2">
      <c r="A40" s="1">
        <v>44166</v>
      </c>
      <c r="B40" s="10">
        <v>485.471</v>
      </c>
      <c r="C40" s="30">
        <f>+MIN($B$40,$B$52,$B$64,$B$76,$B$88)</f>
        <v>413.38</v>
      </c>
      <c r="D40" s="30">
        <f>+MAX($B$40,$B$52,$B$64,$B$76,$B$88)</f>
        <v>485.471</v>
      </c>
      <c r="E40" s="13">
        <f t="shared" si="0"/>
        <v>72.091000000000008</v>
      </c>
      <c r="G40" s="30"/>
      <c r="H40" s="13"/>
    </row>
    <row r="41" spans="1:8" x14ac:dyDescent="0.2">
      <c r="A41" s="1">
        <v>44197</v>
      </c>
      <c r="B41" s="10">
        <v>476.26900000000001</v>
      </c>
      <c r="C41" s="30">
        <f>+MIN($B$29,$B$41,$B$53,$B$65,$B$77)</f>
        <v>413.714</v>
      </c>
      <c r="D41" s="30">
        <f>+MAX($B$29,$B$41,$B$53,$B$65,$B$77)</f>
        <v>476.26900000000001</v>
      </c>
      <c r="E41" s="13">
        <f t="shared" si="0"/>
        <v>62.555000000000007</v>
      </c>
      <c r="G41" s="30"/>
      <c r="H41" s="13"/>
    </row>
    <row r="42" spans="1:8" x14ac:dyDescent="0.2">
      <c r="A42" s="1">
        <v>44228</v>
      </c>
      <c r="B42" s="10">
        <v>493.87599999999998</v>
      </c>
      <c r="C42" s="30">
        <f>+MIN($B$30,$B$42,$B$54,$B$66,$B$78)</f>
        <v>408.52600000000001</v>
      </c>
      <c r="D42" s="30">
        <f>+MAX($B$30,$B$42,$B$54,$B$66,$B$78)</f>
        <v>493.87599999999998</v>
      </c>
      <c r="E42" s="13">
        <f t="shared" si="0"/>
        <v>85.349999999999966</v>
      </c>
      <c r="G42" s="30"/>
      <c r="H42" s="13"/>
    </row>
    <row r="43" spans="1:8" x14ac:dyDescent="0.2">
      <c r="A43" s="1">
        <v>44256</v>
      </c>
      <c r="B43" s="10">
        <v>502.464</v>
      </c>
      <c r="C43" s="30">
        <f>+MIN($B$31,$B$43,$B$55,$B$67,$B$79)</f>
        <v>414.20699999999999</v>
      </c>
      <c r="D43" s="30">
        <f>+MAX($B$31,$B$43,$B$55,$B$67,$B$79)</f>
        <v>502.464</v>
      </c>
      <c r="E43" s="13">
        <f t="shared" si="0"/>
        <v>88.257000000000005</v>
      </c>
      <c r="G43" s="30"/>
      <c r="H43" s="13"/>
    </row>
    <row r="44" spans="1:8" x14ac:dyDescent="0.2">
      <c r="A44" s="1">
        <v>44287</v>
      </c>
      <c r="B44" s="10">
        <v>489.15800000000002</v>
      </c>
      <c r="C44" s="30">
        <f>+MIN($B$32,$B$44,$B$56,$B$68,$B$80)</f>
        <v>417.38200000000001</v>
      </c>
      <c r="D44" s="30">
        <f>+MAX($B$32,$B$44,$B$56,$B$68,$B$80)</f>
        <v>529.03499999999997</v>
      </c>
      <c r="E44" s="13">
        <f t="shared" si="0"/>
        <v>111.65299999999996</v>
      </c>
      <c r="G44" s="30"/>
      <c r="H44" s="13"/>
    </row>
    <row r="45" spans="1:8" x14ac:dyDescent="0.2">
      <c r="A45" s="1">
        <v>44317</v>
      </c>
      <c r="B45" s="10">
        <v>476.98</v>
      </c>
      <c r="C45" s="30">
        <f>+MIN($B$33,$B$45,$B$57,$B$69,$B$81)</f>
        <v>415.065</v>
      </c>
      <c r="D45" s="30">
        <f>+MAX($B$33,$B$45,$B$57,$B$69,$B$81)</f>
        <v>521.59299999999996</v>
      </c>
      <c r="E45" s="13">
        <f t="shared" si="0"/>
        <v>106.52799999999996</v>
      </c>
      <c r="G45" s="30"/>
      <c r="H45" s="13"/>
    </row>
    <row r="46" spans="1:8" x14ac:dyDescent="0.2">
      <c r="A46" s="1">
        <v>44348</v>
      </c>
      <c r="B46" s="10">
        <v>448.108</v>
      </c>
      <c r="C46" s="30">
        <f>+MIN($B$34,$B$46,$B$58,$B$70,$B$82)</f>
        <v>417.79899999999998</v>
      </c>
      <c r="D46" s="30">
        <f>+MAX($B$34,$B$46,$B$58,$B$70,$B$82)</f>
        <v>532.65700000000004</v>
      </c>
      <c r="E46" s="13">
        <f t="shared" si="0"/>
        <v>114.85800000000006</v>
      </c>
      <c r="G46" s="30"/>
      <c r="H46" s="13"/>
    </row>
    <row r="47" spans="1:8" x14ac:dyDescent="0.2">
      <c r="A47" s="1">
        <v>44378</v>
      </c>
      <c r="B47" s="10">
        <v>438.745</v>
      </c>
      <c r="C47" s="30">
        <f>+MIN($B$35,$B$47,$B$59,$B$71,$B$83)</f>
        <v>424.07499999999999</v>
      </c>
      <c r="D47" s="30">
        <f>+MAX($B$35,$B$47,$B$59,$B$71,$B$83)</f>
        <v>520.12400000000002</v>
      </c>
      <c r="E47" s="13">
        <f t="shared" si="0"/>
        <v>96.049000000000035</v>
      </c>
      <c r="G47" s="30"/>
      <c r="H47" s="13"/>
    </row>
    <row r="48" spans="1:8" x14ac:dyDescent="0.2">
      <c r="A48" s="1">
        <v>44409</v>
      </c>
      <c r="B48" s="10">
        <v>421.52499999999998</v>
      </c>
      <c r="C48" s="30">
        <f>+MIN($B$36,$B$48,$B$60,$B$72,$B$84)</f>
        <v>417.30099999999999</v>
      </c>
      <c r="D48" s="30">
        <f>+MAX($B$36,$B$48,$B$60,$B$72,$B$84)</f>
        <v>504.399</v>
      </c>
      <c r="E48" s="13">
        <f t="shared" si="0"/>
        <v>87.098000000000013</v>
      </c>
      <c r="G48" s="30"/>
      <c r="H48" s="13"/>
    </row>
    <row r="49" spans="1:8" x14ac:dyDescent="0.2">
      <c r="A49" s="1">
        <v>44440</v>
      </c>
      <c r="B49" s="10">
        <v>420.34300000000002</v>
      </c>
      <c r="C49" s="30">
        <f>+MIN($B$37,$B$49,$B$61,$B$73,$B$85)</f>
        <v>415.15100000000001</v>
      </c>
      <c r="D49" s="30">
        <f>+MAX($B$37,$B$49,$B$61,$B$73,$B$85)</f>
        <v>497.72399999999999</v>
      </c>
      <c r="E49" s="13">
        <f t="shared" si="0"/>
        <v>82.572999999999979</v>
      </c>
      <c r="G49" s="30"/>
      <c r="H49" s="13"/>
    </row>
    <row r="50" spans="1:8" x14ac:dyDescent="0.2">
      <c r="A50" s="1">
        <v>44470</v>
      </c>
      <c r="B50" s="10">
        <v>436.58</v>
      </c>
      <c r="C50" s="30">
        <f>+MIN($B$38,$B$50,$B$62,$B$74,$B$86)</f>
        <v>423.76499999999999</v>
      </c>
      <c r="D50" s="30">
        <f>+MAX($B$38,$B$50,$B$62,$B$74,$B$86)</f>
        <v>493.92200000000003</v>
      </c>
      <c r="E50" s="13">
        <f t="shared" si="0"/>
        <v>70.157000000000039</v>
      </c>
      <c r="G50" s="30"/>
      <c r="H50" s="13"/>
    </row>
    <row r="51" spans="1:8" x14ac:dyDescent="0.2">
      <c r="A51" s="1">
        <v>44501</v>
      </c>
      <c r="B51" s="10">
        <v>433.387</v>
      </c>
      <c r="C51" s="30">
        <f>+MIN($B$39,$B$51,$B$63,$B$75,$B$87)</f>
        <v>416.62099999999998</v>
      </c>
      <c r="D51" s="30">
        <f>+MAX($B$39,$B$51,$B$63,$B$75,$B$87)</f>
        <v>500.75200000000001</v>
      </c>
      <c r="E51" s="13">
        <f t="shared" si="0"/>
        <v>84.131000000000029</v>
      </c>
      <c r="G51" s="30"/>
      <c r="H51" s="13"/>
    </row>
    <row r="52" spans="1:8" x14ac:dyDescent="0.2">
      <c r="A52" s="1">
        <v>44531</v>
      </c>
      <c r="B52" s="10">
        <v>421.18400000000003</v>
      </c>
      <c r="C52" s="30">
        <f>+MIN($B$40,$B$52,$B$64,$B$76,$B$88)</f>
        <v>413.38</v>
      </c>
      <c r="D52" s="30">
        <f>+MAX($B$40,$B$52,$B$64,$B$76,$B$88)</f>
        <v>485.471</v>
      </c>
      <c r="E52" s="13">
        <f t="shared" si="0"/>
        <v>72.091000000000008</v>
      </c>
      <c r="G52" s="30"/>
      <c r="H52" s="13"/>
    </row>
    <row r="53" spans="1:8" x14ac:dyDescent="0.2">
      <c r="A53" s="1">
        <v>44562</v>
      </c>
      <c r="B53" s="10">
        <v>413.714</v>
      </c>
      <c r="C53" s="30">
        <f>+MIN($B$29,$B$41,$B$53,$B$65,$B$77)</f>
        <v>413.714</v>
      </c>
      <c r="D53" s="30">
        <f>+MAX($B$29,$B$41,$B$53,$B$65,$B$77)</f>
        <v>476.26900000000001</v>
      </c>
      <c r="E53" s="13">
        <f t="shared" si="0"/>
        <v>62.555000000000007</v>
      </c>
      <c r="G53" s="30"/>
      <c r="H53" s="13"/>
    </row>
    <row r="54" spans="1:8" x14ac:dyDescent="0.2">
      <c r="A54" s="1">
        <v>44593</v>
      </c>
      <c r="B54" s="10">
        <v>408.52600000000001</v>
      </c>
      <c r="C54" s="30">
        <f>+MIN($B$30,$B$42,$B$54,$B$66,$B$78)</f>
        <v>408.52600000000001</v>
      </c>
      <c r="D54" s="30">
        <f>+MAX($B$30,$B$42,$B$54,$B$66,$B$78)</f>
        <v>493.87599999999998</v>
      </c>
      <c r="E54" s="13">
        <f t="shared" si="0"/>
        <v>85.349999999999966</v>
      </c>
      <c r="G54" s="30"/>
      <c r="H54" s="13"/>
    </row>
    <row r="55" spans="1:8" x14ac:dyDescent="0.2">
      <c r="A55" s="1">
        <v>44621</v>
      </c>
      <c r="B55" s="10">
        <v>414.20699999999999</v>
      </c>
      <c r="C55" s="30">
        <f>+MIN($B$31,$B$43,$B$55,$B$67,$B$79)</f>
        <v>414.20699999999999</v>
      </c>
      <c r="D55" s="30">
        <f>+MAX($B$31,$B$43,$B$55,$B$67,$B$79)</f>
        <v>502.464</v>
      </c>
      <c r="E55" s="13">
        <f t="shared" si="0"/>
        <v>88.257000000000005</v>
      </c>
      <c r="G55" s="30"/>
      <c r="H55" s="13"/>
    </row>
    <row r="56" spans="1:8" x14ac:dyDescent="0.2">
      <c r="A56" s="1">
        <v>44652</v>
      </c>
      <c r="B56" s="10">
        <v>417.38200000000001</v>
      </c>
      <c r="C56" s="30">
        <f>+MIN($B$32,$B$44,$B$56,$B$68,$B$80)</f>
        <v>417.38200000000001</v>
      </c>
      <c r="D56" s="30">
        <f>+MAX($B$32,$B$44,$B$56,$B$68,$B$80)</f>
        <v>529.03499999999997</v>
      </c>
      <c r="E56" s="13">
        <f t="shared" si="0"/>
        <v>111.65299999999996</v>
      </c>
      <c r="G56" s="30"/>
      <c r="H56" s="13"/>
    </row>
    <row r="57" spans="1:8" x14ac:dyDescent="0.2">
      <c r="A57" s="1">
        <v>44682</v>
      </c>
      <c r="B57" s="10">
        <v>415.065</v>
      </c>
      <c r="C57" s="30">
        <f>+MIN($B$33,$B$45,$B$57,$B$69,$B$81)</f>
        <v>415.065</v>
      </c>
      <c r="D57" s="30">
        <f>+MAX($B$33,$B$45,$B$57,$B$69,$B$81)</f>
        <v>521.59299999999996</v>
      </c>
      <c r="E57" s="13">
        <f t="shared" si="0"/>
        <v>106.52799999999996</v>
      </c>
      <c r="G57" s="30"/>
      <c r="H57" s="13"/>
    </row>
    <row r="58" spans="1:8" x14ac:dyDescent="0.2">
      <c r="A58" s="1">
        <v>44713</v>
      </c>
      <c r="B58" s="10">
        <v>417.79899999999998</v>
      </c>
      <c r="C58" s="30">
        <f>+MIN($B$34,$B$46,$B$58,$B$70,$B$82)</f>
        <v>417.79899999999998</v>
      </c>
      <c r="D58" s="30">
        <f>+MAX($B$34,$B$46,$B$58,$B$70,$B$82)</f>
        <v>532.65700000000004</v>
      </c>
      <c r="E58" s="13">
        <f t="shared" si="0"/>
        <v>114.85800000000006</v>
      </c>
      <c r="G58" s="30"/>
      <c r="H58" s="13"/>
    </row>
    <row r="59" spans="1:8" x14ac:dyDescent="0.2">
      <c r="A59" s="1">
        <v>44743</v>
      </c>
      <c r="B59" s="10">
        <v>424.07499999999999</v>
      </c>
      <c r="C59" s="30">
        <f>+MIN($B$35,$B$47,$B$59,$B$71,$B$83)</f>
        <v>424.07499999999999</v>
      </c>
      <c r="D59" s="30">
        <f>+MAX($B$35,$B$47,$B$59,$B$71,$B$83)</f>
        <v>520.12400000000002</v>
      </c>
      <c r="E59" s="13">
        <f t="shared" si="0"/>
        <v>96.049000000000035</v>
      </c>
      <c r="G59" s="30"/>
      <c r="H59" s="13"/>
    </row>
    <row r="60" spans="1:8" x14ac:dyDescent="0.2">
      <c r="A60" s="1">
        <v>44774</v>
      </c>
      <c r="B60" s="10">
        <v>419.78500000000003</v>
      </c>
      <c r="C60" s="30">
        <f>+MIN($B$36,$B$48,$B$60,$B$72,$B$84)</f>
        <v>417.30099999999999</v>
      </c>
      <c r="D60" s="30">
        <f>+MAX($B$36,$B$48,$B$60,$B$72,$B$84)</f>
        <v>504.399</v>
      </c>
      <c r="E60" s="13">
        <f t="shared" si="0"/>
        <v>87.098000000000013</v>
      </c>
      <c r="G60" s="30"/>
      <c r="H60" s="13"/>
    </row>
    <row r="61" spans="1:8" x14ac:dyDescent="0.2">
      <c r="A61" s="1">
        <v>44805</v>
      </c>
      <c r="B61" s="10">
        <v>429</v>
      </c>
      <c r="C61" s="30">
        <f>+MIN($B$37,$B$49,$B$61,$B$73,$B$85)</f>
        <v>415.15100000000001</v>
      </c>
      <c r="D61" s="30">
        <f>+MAX($B$37,$B$49,$B$61,$B$73,$B$85)</f>
        <v>497.72399999999999</v>
      </c>
      <c r="E61" s="13">
        <f t="shared" si="0"/>
        <v>82.572999999999979</v>
      </c>
      <c r="G61" s="30"/>
      <c r="H61" s="13"/>
    </row>
    <row r="62" spans="1:8" x14ac:dyDescent="0.2">
      <c r="A62" s="1">
        <v>44835</v>
      </c>
      <c r="B62" s="10">
        <v>439.678</v>
      </c>
      <c r="C62" s="30">
        <f>+MIN($B$38,$B$50,$B$62,$B$74,$B$86)</f>
        <v>423.76499999999999</v>
      </c>
      <c r="D62" s="30">
        <f>+MAX($B$38,$B$50,$B$62,$B$74,$B$86)</f>
        <v>493.92200000000003</v>
      </c>
      <c r="E62" s="13">
        <f t="shared" si="0"/>
        <v>70.157000000000039</v>
      </c>
      <c r="G62" s="30"/>
      <c r="H62" s="13"/>
    </row>
    <row r="63" spans="1:8" x14ac:dyDescent="0.2">
      <c r="A63" s="1">
        <v>44866</v>
      </c>
      <c r="B63" s="10">
        <v>416.62099999999998</v>
      </c>
      <c r="C63" s="30">
        <f>+MIN($B$39,$B$51,$B$63,$B$75,$B$87)</f>
        <v>416.62099999999998</v>
      </c>
      <c r="D63" s="30">
        <f>+MAX($B$39,$B$51,$B$63,$B$75,$B$87)</f>
        <v>500.75200000000001</v>
      </c>
      <c r="E63" s="13">
        <f t="shared" si="0"/>
        <v>84.131000000000029</v>
      </c>
      <c r="G63" s="30"/>
      <c r="H63" s="13"/>
    </row>
    <row r="64" spans="1:8" x14ac:dyDescent="0.2">
      <c r="A64" s="1">
        <v>44896</v>
      </c>
      <c r="B64" s="10">
        <v>430.10199999999998</v>
      </c>
      <c r="C64" s="30">
        <f>+MIN($B$40,$B$52,$B$64,$B$76,$B$88)</f>
        <v>413.38</v>
      </c>
      <c r="D64" s="30">
        <f>+MAX($B$40,$B$52,$B$64,$B$76,$B$88)</f>
        <v>485.471</v>
      </c>
      <c r="E64" s="13">
        <f t="shared" si="0"/>
        <v>72.091000000000008</v>
      </c>
      <c r="G64" s="30"/>
      <c r="H64" s="13"/>
    </row>
    <row r="65" spans="1:8" x14ac:dyDescent="0.2">
      <c r="A65" s="1">
        <v>44927</v>
      </c>
      <c r="B65" s="10">
        <v>459.15899999999999</v>
      </c>
      <c r="C65" s="30">
        <f>+MIN($B$29,$B$41,$B$53,$B$65,$B$77)</f>
        <v>413.714</v>
      </c>
      <c r="D65" s="30">
        <f>+MAX($B$29,$B$41,$B$53,$B$65,$B$77)</f>
        <v>476.26900000000001</v>
      </c>
      <c r="E65" s="13">
        <f t="shared" si="0"/>
        <v>62.555000000000007</v>
      </c>
      <c r="G65" s="30"/>
      <c r="H65" s="13"/>
    </row>
    <row r="66" spans="1:8" x14ac:dyDescent="0.2">
      <c r="A66" s="1">
        <v>44958</v>
      </c>
      <c r="B66" s="10">
        <v>472.36900000000003</v>
      </c>
      <c r="C66" s="30">
        <f>+MIN($B$30,$B$42,$B$54,$B$66,$B$78)</f>
        <v>408.52600000000001</v>
      </c>
      <c r="D66" s="30">
        <f>+MAX($B$30,$B$42,$B$54,$B$66,$B$78)</f>
        <v>493.87599999999998</v>
      </c>
      <c r="E66" s="13">
        <f t="shared" si="0"/>
        <v>85.349999999999966</v>
      </c>
      <c r="G66" s="30"/>
      <c r="H66" s="13"/>
    </row>
    <row r="67" spans="1:8" x14ac:dyDescent="0.2">
      <c r="A67" s="1">
        <v>44986</v>
      </c>
      <c r="B67" s="10">
        <v>465.21899999999999</v>
      </c>
      <c r="C67" s="30">
        <f>+MIN($B$31,$B$43,$B$55,$B$67,$B$79)</f>
        <v>414.20699999999999</v>
      </c>
      <c r="D67" s="30">
        <f>+MAX($B$31,$B$43,$B$55,$B$67,$B$79)</f>
        <v>502.464</v>
      </c>
      <c r="E67" s="13">
        <f t="shared" si="0"/>
        <v>88.257000000000005</v>
      </c>
      <c r="G67" s="30"/>
      <c r="H67" s="13"/>
    </row>
    <row r="68" spans="1:8" x14ac:dyDescent="0.2">
      <c r="A68" s="1">
        <v>45017</v>
      </c>
      <c r="B68" s="10">
        <v>459.62700000000001</v>
      </c>
      <c r="C68" s="30">
        <f>+MIN($B$32,$B$44,$B$56,$B$68,$B$80)</f>
        <v>417.38200000000001</v>
      </c>
      <c r="D68" s="30">
        <f>+MAX($B$32,$B$44,$B$56,$B$68,$B$80)</f>
        <v>529.03499999999997</v>
      </c>
      <c r="E68" s="13">
        <f t="shared" si="0"/>
        <v>111.65299999999996</v>
      </c>
      <c r="G68" s="30"/>
      <c r="H68" s="13"/>
    </row>
    <row r="69" spans="1:8" x14ac:dyDescent="0.2">
      <c r="A69" s="1">
        <v>45047</v>
      </c>
      <c r="B69" s="10">
        <v>460.64299999999997</v>
      </c>
      <c r="C69" s="30">
        <f>+MIN($B$33,$B$45,$B$57,$B$69,$B$81)</f>
        <v>415.065</v>
      </c>
      <c r="D69" s="30">
        <f>+MAX($B$33,$B$45,$B$57,$B$69,$B$81)</f>
        <v>521.59299999999996</v>
      </c>
      <c r="E69" s="13">
        <f t="shared" si="0"/>
        <v>106.52799999999996</v>
      </c>
      <c r="G69" s="30"/>
      <c r="H69" s="13"/>
    </row>
    <row r="70" spans="1:8" x14ac:dyDescent="0.2">
      <c r="A70" s="1">
        <v>45078</v>
      </c>
      <c r="B70" s="10">
        <v>454.71499999999997</v>
      </c>
      <c r="C70" s="30">
        <f>+MIN($B$34,$B$46,$B$58,$B$70,$B$82)</f>
        <v>417.79899999999998</v>
      </c>
      <c r="D70" s="30">
        <f>+MAX($B$34,$B$46,$B$58,$B$70,$B$82)</f>
        <v>532.65700000000004</v>
      </c>
      <c r="E70" s="13">
        <f t="shared" si="0"/>
        <v>114.85800000000006</v>
      </c>
      <c r="G70" s="30"/>
      <c r="H70" s="13"/>
    </row>
    <row r="71" spans="1:8" x14ac:dyDescent="0.2">
      <c r="A71" s="1">
        <v>45108</v>
      </c>
      <c r="B71" s="10">
        <v>439.947</v>
      </c>
      <c r="C71" s="30">
        <f>+MIN($B$35,$B$47,$B$59,$B$71,$B$83)</f>
        <v>424.07499999999999</v>
      </c>
      <c r="D71" s="30">
        <f>+MAX($B$35,$B$47,$B$59,$B$71,$B$83)</f>
        <v>520.12400000000002</v>
      </c>
      <c r="E71" s="13">
        <f t="shared" si="0"/>
        <v>96.049000000000035</v>
      </c>
      <c r="G71" s="30"/>
      <c r="H71" s="13"/>
    </row>
    <row r="72" spans="1:8" x14ac:dyDescent="0.2">
      <c r="A72" s="1">
        <v>45139</v>
      </c>
      <c r="B72" s="10">
        <v>417.30099999999999</v>
      </c>
      <c r="C72" s="30">
        <f>+MIN($B$36,$B$48,$B$60,$B$72,$B$84)</f>
        <v>417.30099999999999</v>
      </c>
      <c r="D72" s="30">
        <f>+MAX($B$36,$B$48,$B$60,$B$72,$B$84)</f>
        <v>504.399</v>
      </c>
      <c r="E72" s="13">
        <f t="shared" si="0"/>
        <v>87.098000000000013</v>
      </c>
      <c r="G72" s="30"/>
      <c r="H72" s="13"/>
    </row>
    <row r="73" spans="1:8" x14ac:dyDescent="0.2">
      <c r="A73" s="1">
        <v>45170</v>
      </c>
      <c r="B73" s="10">
        <v>417.86500000000001</v>
      </c>
      <c r="C73" s="30">
        <f>+MIN($B$37,$B$49,$B$61,$B$73,$B$85)</f>
        <v>415.15100000000001</v>
      </c>
      <c r="D73" s="30">
        <f>+MAX($B$37,$B$49,$B$61,$B$73,$B$85)</f>
        <v>497.72399999999999</v>
      </c>
      <c r="E73" s="13">
        <f t="shared" si="0"/>
        <v>82.572999999999979</v>
      </c>
      <c r="G73" s="30"/>
      <c r="H73" s="13"/>
    </row>
    <row r="74" spans="1:8" x14ac:dyDescent="0.2">
      <c r="A74" s="1">
        <v>45200</v>
      </c>
      <c r="B74" s="10">
        <v>425.99299999999999</v>
      </c>
      <c r="C74" s="30">
        <f>+MIN($B$38,$B$50,$B$62,$B$74,$B$86)</f>
        <v>423.76499999999999</v>
      </c>
      <c r="D74" s="30">
        <f>+MAX($B$38,$B$50,$B$62,$B$74,$B$86)</f>
        <v>493.92200000000003</v>
      </c>
      <c r="E74" s="13">
        <f t="shared" si="0"/>
        <v>70.157000000000039</v>
      </c>
      <c r="G74" s="30"/>
      <c r="H74" s="13"/>
    </row>
    <row r="75" spans="1:8" x14ac:dyDescent="0.2">
      <c r="A75" s="1">
        <v>45231</v>
      </c>
      <c r="B75" s="10">
        <v>441.83800000000002</v>
      </c>
      <c r="C75" s="30">
        <f>+MIN($B$39,$B$51,$B$63,$B$75,$B$87)</f>
        <v>416.62099999999998</v>
      </c>
      <c r="D75" s="30">
        <f>+MAX($B$39,$B$51,$B$63,$B$75,$B$87)</f>
        <v>500.75200000000001</v>
      </c>
      <c r="E75" s="13">
        <f t="shared" si="0"/>
        <v>84.131000000000029</v>
      </c>
      <c r="G75" s="30"/>
      <c r="H75" s="13"/>
    </row>
    <row r="76" spans="1:8" x14ac:dyDescent="0.2">
      <c r="A76" s="1">
        <v>45261</v>
      </c>
      <c r="B76" s="10">
        <v>426.49099999999999</v>
      </c>
      <c r="C76" s="30">
        <f>+MIN($B$40,$B$52,$B$64,$B$76,$B$88)</f>
        <v>413.38</v>
      </c>
      <c r="D76" s="30">
        <f>+MAX($B$40,$B$52,$B$64,$B$76,$B$88)</f>
        <v>485.471</v>
      </c>
      <c r="E76" s="13">
        <f t="shared" si="0"/>
        <v>72.091000000000008</v>
      </c>
      <c r="G76" s="30"/>
      <c r="H76" s="13"/>
    </row>
    <row r="77" spans="1:8" x14ac:dyDescent="0.2">
      <c r="A77" s="1">
        <v>45292</v>
      </c>
      <c r="B77" s="10">
        <v>428.15499999999997</v>
      </c>
      <c r="C77" s="30">
        <f>+MIN($B$29,$B$41,$B$53,$B$65,$B$77)</f>
        <v>413.714</v>
      </c>
      <c r="D77" s="30">
        <f>+MAX($B$29,$B$41,$B$53,$B$65,$B$77)</f>
        <v>476.26900000000001</v>
      </c>
      <c r="E77" s="13">
        <f t="shared" si="0"/>
        <v>62.555000000000007</v>
      </c>
      <c r="G77" s="30"/>
      <c r="H77" s="13"/>
    </row>
    <row r="78" spans="1:8" x14ac:dyDescent="0.2">
      <c r="A78" s="1">
        <v>45323</v>
      </c>
      <c r="B78" s="10">
        <v>448.33699999999999</v>
      </c>
      <c r="C78" s="30">
        <f>+MIN($B$30,$B$42,$B$54,$B$66,$B$78)</f>
        <v>408.52600000000001</v>
      </c>
      <c r="D78" s="30">
        <f>+MAX($B$30,$B$42,$B$54,$B$66,$B$78)</f>
        <v>493.87599999999998</v>
      </c>
      <c r="E78" s="13">
        <f t="shared" si="0"/>
        <v>85.349999999999966</v>
      </c>
      <c r="G78" s="30"/>
      <c r="H78" s="13"/>
    </row>
    <row r="79" spans="1:8" x14ac:dyDescent="0.2">
      <c r="A79" s="1">
        <v>45352</v>
      </c>
      <c r="B79" s="10">
        <v>447.75400000000002</v>
      </c>
      <c r="C79" s="30">
        <f>+MIN($B$31,$B$43,$B$55,$B$67,$B$79)</f>
        <v>414.20699999999999</v>
      </c>
      <c r="D79" s="30">
        <f>+MAX($B$31,$B$43,$B$55,$B$67,$B$79)</f>
        <v>502.464</v>
      </c>
      <c r="E79" s="13">
        <f t="shared" si="0"/>
        <v>88.257000000000005</v>
      </c>
      <c r="G79" s="30"/>
      <c r="H79" s="13"/>
    </row>
    <row r="80" spans="1:8" x14ac:dyDescent="0.2">
      <c r="A80" s="1">
        <v>45383</v>
      </c>
      <c r="B80" s="10">
        <v>464.6</v>
      </c>
      <c r="C80" s="30">
        <f>+MIN($B$32,$B$44,$B$56,$B$68,$B$80)</f>
        <v>417.38200000000001</v>
      </c>
      <c r="D80" s="30">
        <f>+MAX($B$32,$B$44,$B$56,$B$68,$B$80)</f>
        <v>529.03499999999997</v>
      </c>
      <c r="E80" s="13">
        <f t="shared" si="0"/>
        <v>111.65299999999996</v>
      </c>
      <c r="G80" s="30"/>
      <c r="H80" s="13"/>
    </row>
    <row r="81" spans="1:8" x14ac:dyDescent="0.2">
      <c r="A81" s="1">
        <v>45413</v>
      </c>
      <c r="B81" s="10">
        <v>455.02600000000001</v>
      </c>
      <c r="C81" s="30">
        <f>+MIN($B$33,$B$45,$B$57,$B$69,$B$81)</f>
        <v>415.065</v>
      </c>
      <c r="D81" s="30">
        <f>+MAX($B$33,$B$45,$B$57,$B$69,$B$81)</f>
        <v>521.59299999999996</v>
      </c>
      <c r="E81" s="13">
        <f t="shared" si="0"/>
        <v>106.52799999999996</v>
      </c>
      <c r="G81" s="30"/>
      <c r="H81" s="13"/>
    </row>
    <row r="82" spans="1:8" x14ac:dyDescent="0.2">
      <c r="A82" s="1">
        <v>45444</v>
      </c>
      <c r="B82" s="10">
        <v>440.48200000000003</v>
      </c>
      <c r="C82" s="30">
        <f>+MIN($B$34,$B$46,$B$58,$B$70,$B$82)</f>
        <v>417.79899999999998</v>
      </c>
      <c r="D82" s="30">
        <f>+MAX($B$34,$B$46,$B$58,$B$70,$B$82)</f>
        <v>532.65700000000004</v>
      </c>
      <c r="E82" s="13">
        <f t="shared" si="0"/>
        <v>114.85800000000006</v>
      </c>
      <c r="G82" s="30"/>
      <c r="H82" s="13"/>
    </row>
    <row r="83" spans="1:8" x14ac:dyDescent="0.2">
      <c r="A83" s="1">
        <v>45474</v>
      </c>
      <c r="B83" s="10">
        <v>427.67200000000003</v>
      </c>
      <c r="C83" s="30">
        <f>+MIN($B$35,$B$47,$B$59,$B$71,$B$83)</f>
        <v>424.07499999999999</v>
      </c>
      <c r="D83" s="30">
        <f>+MAX($B$35,$B$47,$B$59,$B$71,$B$83)</f>
        <v>520.12400000000002</v>
      </c>
      <c r="E83" s="13">
        <f t="shared" si="0"/>
        <v>96.049000000000035</v>
      </c>
      <c r="G83" s="30"/>
      <c r="H83" s="13"/>
    </row>
    <row r="84" spans="1:8" x14ac:dyDescent="0.2">
      <c r="A84" s="1">
        <v>45505</v>
      </c>
      <c r="B84" s="10">
        <v>417.661</v>
      </c>
      <c r="C84" s="30">
        <f>+MIN($B$36,$B$48,$B$60,$B$72,$B$84)</f>
        <v>417.30099999999999</v>
      </c>
      <c r="D84" s="30">
        <f>+MAX($B$36,$B$48,$B$60,$B$72,$B$84)</f>
        <v>504.399</v>
      </c>
      <c r="E84" s="13">
        <f t="shared" si="0"/>
        <v>87.098000000000013</v>
      </c>
      <c r="G84" s="30"/>
      <c r="H84" s="13"/>
    </row>
    <row r="85" spans="1:8" x14ac:dyDescent="0.2">
      <c r="A85" s="1">
        <v>45536</v>
      </c>
      <c r="B85" s="10">
        <v>415.15100000000001</v>
      </c>
      <c r="C85" s="30">
        <f>+MIN($B$37,$B$49,$B$61,$B$73,$B$85)</f>
        <v>415.15100000000001</v>
      </c>
      <c r="D85" s="30">
        <f>+MAX($B$37,$B$49,$B$61,$B$73,$B$85)</f>
        <v>497.72399999999999</v>
      </c>
      <c r="E85" s="13">
        <f t="shared" si="0"/>
        <v>82.572999999999979</v>
      </c>
      <c r="G85" s="30"/>
      <c r="H85" s="13"/>
    </row>
    <row r="86" spans="1:8" x14ac:dyDescent="0.2">
      <c r="A86" s="1">
        <v>45566</v>
      </c>
      <c r="B86" s="10">
        <v>423.76499999999999</v>
      </c>
      <c r="C86" s="30">
        <f>+MIN($B$38,$B$50,$B$62,$B$74,$B$86)</f>
        <v>423.76499999999999</v>
      </c>
      <c r="D86" s="30">
        <f>+MAX($B$38,$B$50,$B$62,$B$74,$B$86)</f>
        <v>493.92200000000003</v>
      </c>
      <c r="E86" s="13">
        <f t="shared" si="0"/>
        <v>70.157000000000039</v>
      </c>
      <c r="G86" s="30"/>
      <c r="H86" s="13"/>
    </row>
    <row r="87" spans="1:8" x14ac:dyDescent="0.2">
      <c r="A87" s="1">
        <v>45597</v>
      </c>
      <c r="B87" s="10">
        <v>421.22500000000002</v>
      </c>
      <c r="C87" s="30">
        <f>+MIN($B$39,$B$51,$B$63,$B$75,$B$87)</f>
        <v>416.62099999999998</v>
      </c>
      <c r="D87" s="30">
        <f>+MAX($B$39,$B$51,$B$63,$B$75,$B$87)</f>
        <v>500.75200000000001</v>
      </c>
      <c r="E87" s="13">
        <f t="shared" si="0"/>
        <v>84.131000000000029</v>
      </c>
      <c r="G87" s="30"/>
      <c r="H87" s="13"/>
    </row>
    <row r="88" spans="1:8" x14ac:dyDescent="0.2">
      <c r="A88" s="1">
        <v>45627</v>
      </c>
      <c r="B88" s="10">
        <v>413.38</v>
      </c>
      <c r="C88" s="30">
        <f>+MIN($B$40,$B$52,$B$64,$B$76,$B$88)</f>
        <v>413.38</v>
      </c>
      <c r="D88" s="30">
        <f>+MAX($B$40,$B$52,$B$64,$B$76,$B$88)</f>
        <v>485.471</v>
      </c>
      <c r="E88" s="13">
        <f t="shared" si="0"/>
        <v>72.091000000000008</v>
      </c>
      <c r="G88" s="30"/>
      <c r="H88" s="13"/>
    </row>
    <row r="89" spans="1:8" x14ac:dyDescent="0.2">
      <c r="A89" s="1">
        <v>45658</v>
      </c>
      <c r="B89" s="10">
        <v>418.78199999999998</v>
      </c>
      <c r="C89" s="30">
        <f>+MIN($B$29,$B$41,$B$53,$B$65,$B$77)</f>
        <v>413.714</v>
      </c>
      <c r="D89" s="30">
        <f>+MAX($B$29,$B$41,$B$53,$B$65,$B$77)</f>
        <v>476.26900000000001</v>
      </c>
      <c r="E89" s="13">
        <f t="shared" si="0"/>
        <v>62.555000000000007</v>
      </c>
      <c r="G89" s="30"/>
      <c r="H89" s="13"/>
    </row>
    <row r="90" spans="1:8" x14ac:dyDescent="0.2">
      <c r="A90" s="1">
        <v>45689</v>
      </c>
      <c r="B90" s="10">
        <v>429.786</v>
      </c>
      <c r="C90" s="30">
        <f>+MIN($B$30,$B$42,$B$54,$B$66,$B$78)</f>
        <v>408.52600000000001</v>
      </c>
      <c r="D90" s="30">
        <f>+MAX($B$30,$B$42,$B$54,$B$66,$B$78)</f>
        <v>493.87599999999998</v>
      </c>
      <c r="E90" s="13">
        <f t="shared" si="0"/>
        <v>85.349999999999966</v>
      </c>
      <c r="G90" s="30"/>
      <c r="H90" s="13"/>
    </row>
    <row r="91" spans="1:8" x14ac:dyDescent="0.2">
      <c r="A91" s="1">
        <v>45717</v>
      </c>
      <c r="B91" s="10">
        <v>431.68799999999999</v>
      </c>
      <c r="C91" s="30">
        <f>+MIN($B$31,$B$43,$B$55,$B$67,$B$79)</f>
        <v>414.20699999999999</v>
      </c>
      <c r="D91" s="30">
        <f>+MAX($B$31,$B$43,$B$55,$B$67,$B$79)</f>
        <v>502.464</v>
      </c>
      <c r="E91" s="13">
        <f t="shared" si="0"/>
        <v>88.257000000000005</v>
      </c>
      <c r="G91" s="30"/>
      <c r="H91" s="13"/>
    </row>
    <row r="92" spans="1:8" x14ac:dyDescent="0.2">
      <c r="A92" s="1">
        <v>45748</v>
      </c>
      <c r="B92" s="10">
        <v>435.065</v>
      </c>
      <c r="C92" s="30">
        <f>+MIN($B$32,$B$44,$B$56,$B$68,$B$80)</f>
        <v>417.38200000000001</v>
      </c>
      <c r="D92" s="30">
        <f>+MAX($B$32,$B$44,$B$56,$B$68,$B$80)</f>
        <v>529.03499999999997</v>
      </c>
      <c r="E92" s="13">
        <f t="shared" si="0"/>
        <v>111.65299999999996</v>
      </c>
      <c r="G92" s="30"/>
      <c r="H92" s="13"/>
    </row>
    <row r="93" spans="1:8" x14ac:dyDescent="0.2">
      <c r="A93" s="1">
        <v>45778</v>
      </c>
      <c r="B93" s="10">
        <v>430.52699999999999</v>
      </c>
      <c r="C93" s="30">
        <f>+MIN($B$33,$B$45,$B$57,$B$69,$B$81)</f>
        <v>415.065</v>
      </c>
      <c r="D93" s="30">
        <f>+MAX($B$33,$B$45,$B$57,$B$69,$B$81)</f>
        <v>521.59299999999996</v>
      </c>
      <c r="E93" s="13">
        <f t="shared" ref="E93:E112" si="1">D93-C93</f>
        <v>106.52799999999996</v>
      </c>
      <c r="G93" s="30"/>
      <c r="H93" s="13"/>
    </row>
    <row r="94" spans="1:8" x14ac:dyDescent="0.2">
      <c r="A94" s="1">
        <v>45809</v>
      </c>
      <c r="B94" s="10">
        <v>413.90600000000001</v>
      </c>
      <c r="C94" s="30">
        <f>+MIN($B$34,$B$46,$B$58,$B$70,$B$82)</f>
        <v>417.79899999999998</v>
      </c>
      <c r="D94" s="30">
        <f>+MAX($B$34,$B$46,$B$58,$B$70,$B$82)</f>
        <v>532.65700000000004</v>
      </c>
      <c r="E94" s="13">
        <f t="shared" si="1"/>
        <v>114.85800000000006</v>
      </c>
      <c r="G94" s="30"/>
      <c r="H94" s="13"/>
    </row>
    <row r="95" spans="1:8" x14ac:dyDescent="0.2">
      <c r="A95" s="1">
        <v>45839</v>
      </c>
      <c r="B95" s="10">
        <v>420.18599999999998</v>
      </c>
      <c r="C95" s="30">
        <f>+MIN($B$35,$B$47,$B$59,$B$71,$B$83)</f>
        <v>424.07499999999999</v>
      </c>
      <c r="D95" s="30">
        <f>+MAX($B$35,$B$47,$B$59,$B$71,$B$83)</f>
        <v>520.12400000000002</v>
      </c>
      <c r="E95" s="13">
        <f t="shared" si="1"/>
        <v>96.049000000000035</v>
      </c>
      <c r="G95" s="30"/>
      <c r="H95" s="13"/>
    </row>
    <row r="96" spans="1:8" x14ac:dyDescent="0.2">
      <c r="A96" s="1">
        <v>45870</v>
      </c>
      <c r="B96" s="10">
        <v>417.29399999999998</v>
      </c>
      <c r="C96" s="30">
        <f>+MIN($B$36,$B$48,$B$60,$B$72,$B$84)</f>
        <v>417.30099999999999</v>
      </c>
      <c r="D96" s="30">
        <f>+MAX($B$36,$B$48,$B$60,$B$72,$B$84)</f>
        <v>504.399</v>
      </c>
      <c r="E96" s="13">
        <f t="shared" si="1"/>
        <v>87.098000000000013</v>
      </c>
      <c r="G96" s="30"/>
      <c r="H96" s="13"/>
    </row>
    <row r="97" spans="1:8" x14ac:dyDescent="0.2">
      <c r="A97" s="1">
        <v>45901</v>
      </c>
      <c r="B97" s="10">
        <v>420.26100000000002</v>
      </c>
      <c r="C97" s="30">
        <f>+MIN($B$37,$B$49,$B$61,$B$73,$B$85)</f>
        <v>415.15100000000001</v>
      </c>
      <c r="D97" s="30">
        <f>+MAX($B$37,$B$49,$B$61,$B$73,$B$85)</f>
        <v>497.72399999999999</v>
      </c>
      <c r="E97" s="13">
        <f t="shared" si="1"/>
        <v>82.572999999999979</v>
      </c>
      <c r="G97" s="30"/>
      <c r="H97" s="13"/>
    </row>
    <row r="98" spans="1:8" x14ac:dyDescent="0.2">
      <c r="A98" s="1">
        <v>45931</v>
      </c>
      <c r="B98" s="10">
        <v>421.80499419</v>
      </c>
      <c r="C98" s="30">
        <f>+MIN($B$38,$B$50,$B$62,$B$74,$B$86)</f>
        <v>423.76499999999999</v>
      </c>
      <c r="D98" s="30">
        <f>+MAX($B$38,$B$50,$B$62,$B$74,$B$86)</f>
        <v>493.92200000000003</v>
      </c>
      <c r="E98" s="13">
        <f t="shared" si="1"/>
        <v>70.157000000000039</v>
      </c>
      <c r="G98" s="30"/>
      <c r="H98" s="13"/>
    </row>
    <row r="99" spans="1:8" x14ac:dyDescent="0.2">
      <c r="A99" s="1">
        <v>45962</v>
      </c>
      <c r="B99" s="10">
        <v>422.79579999999999</v>
      </c>
      <c r="C99" s="30">
        <f>+MIN($B$39,$B$51,$B$63,$B$75,$B$87)</f>
        <v>416.62099999999998</v>
      </c>
      <c r="D99" s="30">
        <f>+MAX($B$39,$B$51,$B$63,$B$75,$B$87)</f>
        <v>500.75200000000001</v>
      </c>
      <c r="E99" s="13">
        <f t="shared" si="1"/>
        <v>84.131000000000029</v>
      </c>
      <c r="G99" s="30"/>
      <c r="H99" s="13"/>
    </row>
    <row r="100" spans="1:8" x14ac:dyDescent="0.2">
      <c r="A100" s="1">
        <v>45992</v>
      </c>
      <c r="B100" s="10">
        <v>421.26859999999999</v>
      </c>
      <c r="C100" s="30">
        <f>+MIN($B$40,$B$52,$B$64,$B$76,$B$88)</f>
        <v>413.38</v>
      </c>
      <c r="D100" s="30">
        <f>+MAX($B$40,$B$52,$B$64,$B$76,$B$88)</f>
        <v>485.471</v>
      </c>
      <c r="E100" s="13">
        <f t="shared" si="1"/>
        <v>72.091000000000008</v>
      </c>
      <c r="G100" s="30"/>
      <c r="H100" s="13"/>
    </row>
    <row r="101" spans="1:8" x14ac:dyDescent="0.2">
      <c r="A101" s="1">
        <v>46023</v>
      </c>
      <c r="B101" s="10">
        <v>437.81229999999999</v>
      </c>
      <c r="C101" s="30">
        <f>+MIN($B$29,$B$41,$B$53,$B$65,$B$77)</f>
        <v>413.714</v>
      </c>
      <c r="D101" s="13">
        <f>+MAX($B$29,$B$41,$B$53,$B$65,$B$77)</f>
        <v>476.26900000000001</v>
      </c>
      <c r="E101" s="13">
        <f t="shared" si="1"/>
        <v>62.555000000000007</v>
      </c>
      <c r="G101" s="30"/>
      <c r="H101" s="13"/>
    </row>
    <row r="102" spans="1:8" x14ac:dyDescent="0.2">
      <c r="A102" s="1">
        <v>46054</v>
      </c>
      <c r="B102" s="10">
        <v>454.39229999999998</v>
      </c>
      <c r="C102" s="30">
        <f>+MIN($B$30,$B$42,$B$54,$B$66,$B$78)</f>
        <v>408.52600000000001</v>
      </c>
      <c r="D102" s="13">
        <f>+MAX($B$30,$B$42,$B$54,$B$66,$B$78)</f>
        <v>493.87599999999998</v>
      </c>
      <c r="E102" s="13">
        <f t="shared" si="1"/>
        <v>85.349999999999966</v>
      </c>
      <c r="G102" s="30"/>
      <c r="H102" s="13"/>
    </row>
    <row r="103" spans="1:8" x14ac:dyDescent="0.2">
      <c r="A103" s="1">
        <v>46082</v>
      </c>
      <c r="B103" s="10">
        <v>466.59710000000001</v>
      </c>
      <c r="C103" s="30">
        <f>+MIN($B$31,$B$43,$B$55,$B$67,$B$79)</f>
        <v>414.20699999999999</v>
      </c>
      <c r="D103" s="13">
        <f>+MAX($B$31,$B$43,$B$55,$B$67,$B$79)</f>
        <v>502.464</v>
      </c>
      <c r="E103" s="13">
        <f t="shared" si="1"/>
        <v>88.257000000000005</v>
      </c>
      <c r="G103" s="30"/>
      <c r="H103" s="13"/>
    </row>
    <row r="104" spans="1:8" x14ac:dyDescent="0.2">
      <c r="A104" s="1">
        <v>46113</v>
      </c>
      <c r="B104" s="10">
        <v>475.08420000000001</v>
      </c>
      <c r="C104" s="30">
        <f>+MIN($B$32,$B$44,$B$56,$B$68,$B$80)</f>
        <v>417.38200000000001</v>
      </c>
      <c r="D104" s="13">
        <f>+MAX($B$32,$B$44,$B$56,$B$68,$B$80)</f>
        <v>529.03499999999997</v>
      </c>
      <c r="E104" s="13">
        <f t="shared" si="1"/>
        <v>111.65299999999996</v>
      </c>
      <c r="G104" s="30"/>
      <c r="H104" s="13"/>
    </row>
    <row r="105" spans="1:8" x14ac:dyDescent="0.2">
      <c r="A105" s="1">
        <v>46143</v>
      </c>
      <c r="B105" s="10">
        <v>475.47370000000001</v>
      </c>
      <c r="C105" s="30">
        <f>+MIN($B$33,$B$45,$B$57,$B$69,$B$81)</f>
        <v>415.065</v>
      </c>
      <c r="D105" s="13">
        <f>+MAX($B$33,$B$45,$B$57,$B$69,$B$81)</f>
        <v>521.59299999999996</v>
      </c>
      <c r="E105" s="13">
        <f t="shared" si="1"/>
        <v>106.52799999999996</v>
      </c>
      <c r="G105" s="30"/>
      <c r="H105" s="13"/>
    </row>
    <row r="106" spans="1:8" x14ac:dyDescent="0.2">
      <c r="A106" s="1">
        <v>46174</v>
      </c>
      <c r="B106" s="10">
        <v>466.49720000000002</v>
      </c>
      <c r="C106" s="30">
        <f>+MIN($B$34,$B$46,$B$58,$B$70,$B$82)</f>
        <v>417.79899999999998</v>
      </c>
      <c r="D106" s="13">
        <f>+MAX($B$34,$B$46,$B$58,$B$70,$B$82)</f>
        <v>532.65700000000004</v>
      </c>
      <c r="E106" s="13">
        <f t="shared" si="1"/>
        <v>114.85800000000006</v>
      </c>
      <c r="G106" s="30"/>
      <c r="H106" s="13"/>
    </row>
    <row r="107" spans="1:8" x14ac:dyDescent="0.2">
      <c r="A107" s="1">
        <v>46204</v>
      </c>
      <c r="B107" s="10">
        <v>456.06959999999998</v>
      </c>
      <c r="C107" s="30">
        <f>+MIN($B$35,$B$47,$B$59,$B$71,$B$83)</f>
        <v>424.07499999999999</v>
      </c>
      <c r="D107" s="13">
        <f>+MAX($B$35,$B$47,$B$59,$B$71,$B$83)</f>
        <v>520.12400000000002</v>
      </c>
      <c r="E107" s="13">
        <f t="shared" si="1"/>
        <v>96.049000000000035</v>
      </c>
      <c r="G107" s="30"/>
      <c r="H107" s="13"/>
    </row>
    <row r="108" spans="1:8" x14ac:dyDescent="0.2">
      <c r="A108" s="1">
        <v>46235</v>
      </c>
      <c r="B108" s="10">
        <v>448.7158</v>
      </c>
      <c r="C108" s="30">
        <f>+MIN($B$36,$B$48,$B$60,$B$72,$B$84)</f>
        <v>417.30099999999999</v>
      </c>
      <c r="D108" s="13">
        <f>+MAX($B$36,$B$48,$B$60,$B$72,$B$84)</f>
        <v>504.399</v>
      </c>
      <c r="E108" s="13">
        <f t="shared" si="1"/>
        <v>87.098000000000013</v>
      </c>
      <c r="G108" s="30"/>
      <c r="H108" s="13"/>
    </row>
    <row r="109" spans="1:8" x14ac:dyDescent="0.2">
      <c r="A109" s="1">
        <v>46266</v>
      </c>
      <c r="B109" s="10">
        <v>447.3612</v>
      </c>
      <c r="C109" s="30">
        <f>+MIN($B$37,$B$49,$B$61,$B$73,$B$85)</f>
        <v>415.15100000000001</v>
      </c>
      <c r="D109" s="13">
        <f>+MAX($B$37,$B$49,$B$61,$B$73,$B$85)</f>
        <v>497.72399999999999</v>
      </c>
      <c r="E109" s="13">
        <f t="shared" si="1"/>
        <v>82.572999999999979</v>
      </c>
      <c r="G109" s="30"/>
      <c r="H109" s="13"/>
    </row>
    <row r="110" spans="1:8" x14ac:dyDescent="0.2">
      <c r="A110" s="1">
        <v>46296</v>
      </c>
      <c r="B110" s="10">
        <v>461.49579999999997</v>
      </c>
      <c r="C110" s="30">
        <f>+MIN($B$38,$B$50,$B$62,$B$74,$B$86)</f>
        <v>423.76499999999999</v>
      </c>
      <c r="D110" s="13">
        <f>+MAX($B$38,$B$50,$B$62,$B$74,$B$86)</f>
        <v>493.92200000000003</v>
      </c>
      <c r="E110" s="13">
        <f t="shared" si="1"/>
        <v>70.157000000000039</v>
      </c>
      <c r="G110" s="30"/>
      <c r="H110" s="13"/>
    </row>
    <row r="111" spans="1:8" x14ac:dyDescent="0.2">
      <c r="A111" s="1">
        <v>46327</v>
      </c>
      <c r="B111" s="10">
        <v>461.80259999999998</v>
      </c>
      <c r="C111" s="30">
        <f>+MIN($B$39,$B$51,$B$63,$B$75,$B$87)</f>
        <v>416.62099999999998</v>
      </c>
      <c r="D111" s="13">
        <f>+MAX($B$39,$B$51,$B$63,$B$75,$B$87)</f>
        <v>500.75200000000001</v>
      </c>
      <c r="E111" s="13">
        <f t="shared" si="1"/>
        <v>84.131000000000029</v>
      </c>
      <c r="G111" s="30"/>
      <c r="H111" s="13"/>
    </row>
    <row r="112" spans="1:8" x14ac:dyDescent="0.2">
      <c r="A112" s="42">
        <v>46357</v>
      </c>
      <c r="B112" s="48">
        <v>455.5086</v>
      </c>
      <c r="C112" s="47">
        <f>+MIN($B$40,$B$52,$B$64,$B$76,$B$88)</f>
        <v>413.38</v>
      </c>
      <c r="D112" s="46">
        <f>+MAX($B$40,$B$52,$B$64,$B$76,$B$88)</f>
        <v>485.471</v>
      </c>
      <c r="E112" s="46">
        <f t="shared" si="1"/>
        <v>72.091000000000008</v>
      </c>
      <c r="G112" s="30"/>
      <c r="H112" s="13"/>
    </row>
    <row r="113" spans="1:2" x14ac:dyDescent="0.2">
      <c r="A113" s="267" t="s">
        <v>997</v>
      </c>
    </row>
    <row r="114" spans="1:2" x14ac:dyDescent="0.2">
      <c r="A114" s="23" t="s">
        <v>1003</v>
      </c>
    </row>
    <row r="115" spans="1:2" x14ac:dyDescent="0.2">
      <c r="A115" s="276" t="s">
        <v>1004</v>
      </c>
    </row>
    <row r="116" spans="1:2" x14ac:dyDescent="0.2">
      <c r="A116" s="3"/>
      <c r="B116" s="52" t="s">
        <v>330</v>
      </c>
    </row>
    <row r="117" spans="1:2" x14ac:dyDescent="0.2">
      <c r="A117" s="13">
        <v>70</v>
      </c>
      <c r="B117">
        <v>0</v>
      </c>
    </row>
    <row r="118" spans="1:2" x14ac:dyDescent="0.2">
      <c r="A118" s="13">
        <v>70</v>
      </c>
      <c r="B118">
        <v>1</v>
      </c>
    </row>
  </sheetData>
  <mergeCells count="2">
    <mergeCell ref="C26:E26"/>
    <mergeCell ref="C27:E27"/>
  </mergeCells>
  <hyperlinks>
    <hyperlink ref="A3" location="Contents!A1" display="Return to Contents" xr:uid="{00000000-0004-0000-1200-000000000000}"/>
  </hyperlinks>
  <pageMargins left="0.75" right="0.75" top="1" bottom="1" header="0.5" footer="0.5"/>
  <pageSetup scale="65" fitToHeight="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Q124"/>
  <sheetViews>
    <sheetView workbookViewId="0"/>
  </sheetViews>
  <sheetFormatPr defaultRowHeight="12.75" x14ac:dyDescent="0.2"/>
  <cols>
    <col min="16" max="16" width="28.28515625" customWidth="1"/>
    <col min="17" max="17" width="10.28515625" customWidth="1"/>
  </cols>
  <sheetData>
    <row r="1" spans="1:17" x14ac:dyDescent="0.2">
      <c r="M1" s="87"/>
    </row>
    <row r="2" spans="1:17" ht="15.75" x14ac:dyDescent="0.25">
      <c r="A2" s="31" t="s">
        <v>967</v>
      </c>
    </row>
    <row r="3" spans="1:17" x14ac:dyDescent="0.2">
      <c r="A3" s="16" t="s">
        <v>16</v>
      </c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164" t="s">
        <v>427</v>
      </c>
      <c r="Q6" s="281" t="s">
        <v>426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2" t="s">
        <v>343</v>
      </c>
      <c r="Q7" s="163" t="s">
        <v>344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6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6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6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6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6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6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6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6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6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6" x14ac:dyDescent="0.2">
      <c r="B26" s="26"/>
      <c r="C26" s="26" t="s">
        <v>43</v>
      </c>
      <c r="D26" s="23"/>
      <c r="E26" s="26" t="s">
        <v>40</v>
      </c>
      <c r="F26" s="26" t="s">
        <v>40</v>
      </c>
      <c r="G26" s="26" t="s">
        <v>2</v>
      </c>
      <c r="H26" s="26" t="s">
        <v>2</v>
      </c>
      <c r="I26" s="65" t="s">
        <v>40</v>
      </c>
      <c r="J26" s="65" t="s">
        <v>80</v>
      </c>
      <c r="K26" s="26" t="s">
        <v>2</v>
      </c>
    </row>
    <row r="27" spans="1:16" x14ac:dyDescent="0.2">
      <c r="A27" s="8"/>
      <c r="B27" s="24" t="s">
        <v>40</v>
      </c>
      <c r="C27" s="24" t="s">
        <v>2</v>
      </c>
      <c r="D27" s="25"/>
      <c r="E27" s="24" t="s">
        <v>8</v>
      </c>
      <c r="F27" s="24" t="s">
        <v>9</v>
      </c>
      <c r="G27" s="24" t="s">
        <v>8</v>
      </c>
      <c r="H27" s="24" t="s">
        <v>9</v>
      </c>
      <c r="I27" s="24" t="s">
        <v>13</v>
      </c>
      <c r="J27" s="24" t="s">
        <v>13</v>
      </c>
      <c r="K27" s="24" t="s">
        <v>13</v>
      </c>
    </row>
    <row r="28" spans="1:16" x14ac:dyDescent="0.2">
      <c r="A28" s="1">
        <v>43831</v>
      </c>
      <c r="B28" s="10">
        <v>143.19</v>
      </c>
      <c r="C28" s="10">
        <v>265.71100000000001</v>
      </c>
      <c r="E28" s="28">
        <f>MIN($B$28,$B$40,$B$52,$B$64,$B$76)</f>
        <v>122.69627</v>
      </c>
      <c r="F28" s="28">
        <f>MAX($B$28,$B$40,$B$52,$B$64,$B$76)</f>
        <v>164.05760799999999</v>
      </c>
      <c r="G28" s="28">
        <f>MIN($C$28,$C$40,$C$52,$C$64,$C$76)</f>
        <v>239.63172499999999</v>
      </c>
      <c r="H28" s="28">
        <f>MAX($C$28,$C$40,$C$52,$C$64,$C$76)</f>
        <v>265.71100000000001</v>
      </c>
      <c r="I28" s="10">
        <f t="shared" ref="I28:K59" si="0">F28-E28</f>
        <v>41.361337999999989</v>
      </c>
      <c r="J28" s="10">
        <f t="shared" si="0"/>
        <v>75.574117000000001</v>
      </c>
      <c r="K28" s="10">
        <f t="shared" si="0"/>
        <v>26.079275000000024</v>
      </c>
      <c r="N28" s="12"/>
    </row>
    <row r="29" spans="1:16" x14ac:dyDescent="0.2">
      <c r="A29" s="1">
        <v>43862</v>
      </c>
      <c r="B29" s="10">
        <v>132.91800000000001</v>
      </c>
      <c r="C29" s="10">
        <v>253.09100000000001</v>
      </c>
      <c r="E29" s="28">
        <f>MIN($B$29,$B$41,$B$53,$B$65,$B$77)</f>
        <v>117.92239600000001</v>
      </c>
      <c r="F29" s="28">
        <f>MAX($B$29,$B$41,$B$53,$B$65,$B$77)</f>
        <v>144.01243700000001</v>
      </c>
      <c r="G29" s="28">
        <f>MIN($C$29,$C$41,$C$53,$C$65,$C$77)</f>
        <v>240.68621099999999</v>
      </c>
      <c r="H29" s="28">
        <f>MAX($C$29,$C$41,$C$53,$C$65,$C$77)</f>
        <v>253.09100000000001</v>
      </c>
      <c r="I29" s="10">
        <f t="shared" si="0"/>
        <v>26.090040999999999</v>
      </c>
      <c r="J29" s="10">
        <f t="shared" si="0"/>
        <v>96.67377399999998</v>
      </c>
      <c r="K29" s="10">
        <f t="shared" si="0"/>
        <v>12.404789000000022</v>
      </c>
      <c r="N29" s="10"/>
      <c r="P29" s="7"/>
    </row>
    <row r="30" spans="1:16" x14ac:dyDescent="0.2">
      <c r="A30" s="1">
        <v>43891</v>
      </c>
      <c r="B30" s="10">
        <v>126.782</v>
      </c>
      <c r="C30" s="10">
        <v>261.82299999999998</v>
      </c>
      <c r="E30" s="28">
        <f>MIN($B$30,$B$42,$B$54,$B$66,$B$78)</f>
        <v>111.693021</v>
      </c>
      <c r="F30" s="28">
        <f>MAX($B$30,$B$42,$B$54,$B$66,$B$78)</f>
        <v>146.07853600000001</v>
      </c>
      <c r="G30" s="28">
        <f>MIN($C$30,$C$42,$C$54,$C$66,$C$78)</f>
        <v>225.20362700000001</v>
      </c>
      <c r="H30" s="28">
        <f>MAX($C$30,$C$42,$C$54,$C$66,$C$78)</f>
        <v>261.82299999999998</v>
      </c>
      <c r="I30" s="10">
        <f t="shared" si="0"/>
        <v>34.385515000000012</v>
      </c>
      <c r="J30" s="10">
        <f t="shared" si="0"/>
        <v>79.125090999999998</v>
      </c>
      <c r="K30" s="10">
        <f t="shared" si="0"/>
        <v>36.619372999999968</v>
      </c>
      <c r="N30" s="10"/>
    </row>
    <row r="31" spans="1:16" x14ac:dyDescent="0.2">
      <c r="A31" s="1">
        <v>43922</v>
      </c>
      <c r="B31" s="10">
        <v>150.922</v>
      </c>
      <c r="C31" s="10">
        <v>258.46300000000002</v>
      </c>
      <c r="E31" s="28">
        <f>MIN($B$31,$B$43,$B$55,$B$67,$B$79)</f>
        <v>106.291242</v>
      </c>
      <c r="F31" s="28">
        <f>MAX($B$31,$B$43,$B$55,$B$67,$B$79)</f>
        <v>150.922</v>
      </c>
      <c r="G31" s="28">
        <f>MIN($C$31,$C$43,$C$55,$C$67,$C$79)</f>
        <v>223.64209</v>
      </c>
      <c r="H31" s="28">
        <f>MAX($C$31,$C$43,$C$55,$C$67,$C$79)</f>
        <v>258.46300000000002</v>
      </c>
      <c r="I31" s="10">
        <f t="shared" si="0"/>
        <v>44.630758</v>
      </c>
      <c r="J31" s="10">
        <f t="shared" si="0"/>
        <v>72.720089999999999</v>
      </c>
      <c r="K31" s="10">
        <f t="shared" si="0"/>
        <v>34.820910000000026</v>
      </c>
      <c r="N31" s="10"/>
    </row>
    <row r="32" spans="1:16" x14ac:dyDescent="0.2">
      <c r="A32" s="1">
        <v>43952</v>
      </c>
      <c r="B32" s="10">
        <v>176.62700000000001</v>
      </c>
      <c r="C32" s="10">
        <v>258.952</v>
      </c>
      <c r="E32" s="28">
        <f>MIN($B$32,$B$44,$B$56,$B$68,$B$80)</f>
        <v>109.712137</v>
      </c>
      <c r="F32" s="28">
        <f>MAX($B$32,$B$44,$B$56,$B$68,$B$80)</f>
        <v>176.62700000000001</v>
      </c>
      <c r="G32" s="28">
        <f>MIN($C$32,$C$44,$C$56,$C$68,$C$80)</f>
        <v>220.72221500000001</v>
      </c>
      <c r="H32" s="28">
        <f>MAX($C$32,$C$44,$C$56,$C$68,$C$80)</f>
        <v>258.952</v>
      </c>
      <c r="I32" s="10">
        <f t="shared" si="0"/>
        <v>66.914863000000011</v>
      </c>
      <c r="J32" s="10">
        <f t="shared" si="0"/>
        <v>44.095214999999996</v>
      </c>
      <c r="K32" s="10">
        <f t="shared" si="0"/>
        <v>38.229784999999993</v>
      </c>
      <c r="N32" s="10"/>
    </row>
    <row r="33" spans="1:14" x14ac:dyDescent="0.2">
      <c r="A33" s="1">
        <v>43983</v>
      </c>
      <c r="B33" s="10">
        <v>176.947</v>
      </c>
      <c r="C33" s="10">
        <v>254.47900000000001</v>
      </c>
      <c r="E33" s="28">
        <f>MIN($B$33,$B$45,$B$57,$B$69,$B$81)</f>
        <v>111.329024</v>
      </c>
      <c r="F33" s="28">
        <f>MAX($B$33,$B$45,$B$57,$B$69,$B$81)</f>
        <v>176.947</v>
      </c>
      <c r="G33" s="28">
        <f>MIN($C$33,$C$45,$C$57,$C$69,$C$81)</f>
        <v>221.01629</v>
      </c>
      <c r="H33" s="28">
        <f>MAX($C$33,$C$45,$C$57,$C$69,$C$81)</f>
        <v>254.47900000000001</v>
      </c>
      <c r="I33" s="10">
        <f t="shared" si="0"/>
        <v>65.617975999999999</v>
      </c>
      <c r="J33" s="10">
        <f t="shared" si="0"/>
        <v>44.069289999999995</v>
      </c>
      <c r="K33" s="10">
        <f t="shared" si="0"/>
        <v>33.462710000000015</v>
      </c>
      <c r="N33" s="10"/>
    </row>
    <row r="34" spans="1:14" x14ac:dyDescent="0.2">
      <c r="A34" s="1">
        <v>44013</v>
      </c>
      <c r="B34" s="10">
        <v>178.8</v>
      </c>
      <c r="C34" s="10">
        <v>250.36</v>
      </c>
      <c r="E34" s="28">
        <f>MIN($B$34,$B$46,$B$58,$B$70,$B$82)</f>
        <v>112.59147400000001</v>
      </c>
      <c r="F34" s="28">
        <f>MAX($B$34,$B$46,$B$58,$B$70,$B$82)</f>
        <v>178.8</v>
      </c>
      <c r="G34" s="28">
        <f>MIN($C$34,$C$46,$C$58,$C$70,$C$82)</f>
        <v>220.87479500000001</v>
      </c>
      <c r="H34" s="28">
        <f>MAX($C$34,$C$46,$C$58,$C$70,$C$82)</f>
        <v>250.36</v>
      </c>
      <c r="I34" s="10">
        <f t="shared" si="0"/>
        <v>66.208526000000006</v>
      </c>
      <c r="J34" s="10">
        <f t="shared" si="0"/>
        <v>42.074794999999995</v>
      </c>
      <c r="K34" s="10">
        <f t="shared" si="0"/>
        <v>29.485205000000008</v>
      </c>
      <c r="N34" s="10"/>
    </row>
    <row r="35" spans="1:14" x14ac:dyDescent="0.2">
      <c r="A35" s="1">
        <v>44044</v>
      </c>
      <c r="B35" s="10">
        <v>179.76300000000001</v>
      </c>
      <c r="C35" s="10">
        <v>237.53399999999999</v>
      </c>
      <c r="E35" s="28">
        <f>MIN($B$35,$B$47,$B$59,$B$71,$B$83)</f>
        <v>113.121844</v>
      </c>
      <c r="F35" s="28">
        <f>MAX($B$35,$B$47,$B$59,$B$71,$B$83)</f>
        <v>179.76300000000001</v>
      </c>
      <c r="G35" s="28">
        <f>MIN($C$35,$C$47,$C$59,$C$71,$C$83)</f>
        <v>215.59122500000001</v>
      </c>
      <c r="H35" s="28">
        <f>MAX($C$35,$C$47,$C$59,$C$71,$C$83)</f>
        <v>237.53399999999999</v>
      </c>
      <c r="I35" s="10">
        <f t="shared" si="0"/>
        <v>66.641156000000009</v>
      </c>
      <c r="J35" s="10">
        <f t="shared" si="0"/>
        <v>35.828225000000003</v>
      </c>
      <c r="K35" s="10">
        <f t="shared" si="0"/>
        <v>21.942774999999983</v>
      </c>
      <c r="N35" s="10"/>
    </row>
    <row r="36" spans="1:14" x14ac:dyDescent="0.2">
      <c r="A36" s="1">
        <v>44075</v>
      </c>
      <c r="B36" s="10">
        <v>172.50200000000001</v>
      </c>
      <c r="C36" s="10">
        <v>227.578</v>
      </c>
      <c r="E36" s="28">
        <f>MIN($B$36,$B$48,$B$60,$B$72,$B$84)</f>
        <v>110.53083700000001</v>
      </c>
      <c r="F36" s="28">
        <f>MAX($B$36,$B$48,$B$60,$B$72,$B$84)</f>
        <v>172.50200000000001</v>
      </c>
      <c r="G36" s="28">
        <f>MIN($C$36,$C$48,$C$60,$C$72,$C$84)</f>
        <v>209.51571100000001</v>
      </c>
      <c r="H36" s="28">
        <f>MAX($C$36,$C$48,$C$60,$C$72,$C$84)</f>
        <v>227.885199</v>
      </c>
      <c r="I36" s="10">
        <f t="shared" si="0"/>
        <v>61.971163000000004</v>
      </c>
      <c r="J36" s="10">
        <f t="shared" si="0"/>
        <v>37.013711000000001</v>
      </c>
      <c r="K36" s="10">
        <f t="shared" si="0"/>
        <v>18.36948799999999</v>
      </c>
      <c r="N36" s="10"/>
    </row>
    <row r="37" spans="1:14" x14ac:dyDescent="0.2">
      <c r="A37" s="1">
        <v>44105</v>
      </c>
      <c r="B37" s="10">
        <v>156.23500000000001</v>
      </c>
      <c r="C37" s="10">
        <v>227.61586700000001</v>
      </c>
      <c r="E37" s="28">
        <f>MIN($B$37,$B$49,$B$61,$B$73,$B$85)</f>
        <v>109.617171</v>
      </c>
      <c r="F37" s="28">
        <f>MAX($B$37,$B$49,$B$61,$B$73,$B$85)</f>
        <v>156.23500000000001</v>
      </c>
      <c r="G37" s="28">
        <f>MIN($C$37,$C$49,$C$61,$C$73,$C$85)</f>
        <v>210.44437199999999</v>
      </c>
      <c r="H37" s="28">
        <f>MAX($C$37,$C$49,$C$61,$C$73,$C$85)</f>
        <v>227.61586700000001</v>
      </c>
      <c r="I37" s="10">
        <f t="shared" si="0"/>
        <v>46.617829000000015</v>
      </c>
      <c r="J37" s="10">
        <f t="shared" si="0"/>
        <v>54.209371999999973</v>
      </c>
      <c r="K37" s="10">
        <f t="shared" si="0"/>
        <v>17.171495000000021</v>
      </c>
      <c r="N37" s="10"/>
    </row>
    <row r="38" spans="1:14" x14ac:dyDescent="0.2">
      <c r="A38" s="1">
        <v>44136</v>
      </c>
      <c r="B38" s="10">
        <v>157.20500000000001</v>
      </c>
      <c r="C38" s="10">
        <v>241.22969699999999</v>
      </c>
      <c r="E38" s="28">
        <f>MIN($B$38,$B$50,$B$62,$B$74,$B$86)</f>
        <v>113.160725</v>
      </c>
      <c r="F38" s="28">
        <f>MAX($B$38,$B$50,$B$62,$B$74,$B$86)</f>
        <v>157.20500000000001</v>
      </c>
      <c r="G38" s="28">
        <f>MIN($C$38,$C$50,$C$62,$C$74,$C$86)</f>
        <v>220.59760700000001</v>
      </c>
      <c r="H38" s="28">
        <f>MAX($C$38,$C$50,$C$62,$C$74,$C$86)</f>
        <v>241.22969699999999</v>
      </c>
      <c r="I38" s="10">
        <f t="shared" si="0"/>
        <v>44.044275000000013</v>
      </c>
      <c r="J38" s="10">
        <f t="shared" si="0"/>
        <v>63.392606999999998</v>
      </c>
      <c r="K38" s="10">
        <f t="shared" si="0"/>
        <v>20.632089999999977</v>
      </c>
      <c r="N38" s="10"/>
    </row>
    <row r="39" spans="1:14" x14ac:dyDescent="0.2">
      <c r="A39" s="1">
        <v>44166</v>
      </c>
      <c r="B39" s="10">
        <v>161.18799999999999</v>
      </c>
      <c r="C39" s="10">
        <v>243.39474899999999</v>
      </c>
      <c r="E39" s="28">
        <f>MIN($B$39,$B$51,$B$63,$B$75,$B$87)</f>
        <v>118.89921</v>
      </c>
      <c r="F39" s="28">
        <f>MAX($B$39,$B$51,$B$63,$B$75,$B$87)</f>
        <v>161.18799999999999</v>
      </c>
      <c r="G39" s="28">
        <f>MIN($C$39,$C$51,$C$63,$C$75,$C$87)</f>
        <v>224.41015400000001</v>
      </c>
      <c r="H39" s="28">
        <f>MAX($C$39,$C$51,$C$63,$C$75,$C$87)</f>
        <v>243.39474899999999</v>
      </c>
      <c r="I39" s="10">
        <f t="shared" si="0"/>
        <v>42.288789999999992</v>
      </c>
      <c r="J39" s="10">
        <f t="shared" si="0"/>
        <v>63.222154000000018</v>
      </c>
      <c r="K39" s="10">
        <f t="shared" si="0"/>
        <v>18.984594999999985</v>
      </c>
      <c r="N39" s="10"/>
    </row>
    <row r="40" spans="1:14" x14ac:dyDescent="0.2">
      <c r="A40" s="1">
        <v>44197</v>
      </c>
      <c r="B40" s="10">
        <v>164.05760799999999</v>
      </c>
      <c r="C40" s="10">
        <v>255.361605</v>
      </c>
      <c r="E40" s="28">
        <f>MIN($B$28,$B$40,$B$52,$B$64,$B$76)</f>
        <v>122.69627</v>
      </c>
      <c r="F40" s="28">
        <f>MAX($B$28,$B$40,$B$52,$B$64,$B$76)</f>
        <v>164.05760799999999</v>
      </c>
      <c r="G40" s="28">
        <f>MIN($C$28,$C$40,$C$52,$C$64,$C$76)</f>
        <v>239.63172499999999</v>
      </c>
      <c r="H40" s="28">
        <f>MAX($C$28,$C$40,$C$52,$C$64,$C$76)</f>
        <v>265.71100000000001</v>
      </c>
      <c r="I40" s="10">
        <f t="shared" si="0"/>
        <v>41.361337999999989</v>
      </c>
      <c r="J40" s="10">
        <f t="shared" si="0"/>
        <v>75.574117000000001</v>
      </c>
      <c r="K40" s="10">
        <f t="shared" si="0"/>
        <v>26.079275000000024</v>
      </c>
      <c r="N40" s="10"/>
    </row>
    <row r="41" spans="1:14" x14ac:dyDescent="0.2">
      <c r="A41" s="1">
        <v>44228</v>
      </c>
      <c r="B41" s="10">
        <v>144.01243700000001</v>
      </c>
      <c r="C41" s="10">
        <v>241.27302900000001</v>
      </c>
      <c r="E41" s="28">
        <f>MIN($B$29,$B$41,$B$53,$B$65,$B$77)</f>
        <v>117.92239600000001</v>
      </c>
      <c r="F41" s="28">
        <f>MAX($B$29,$B$41,$B$53,$B$65,$B$77)</f>
        <v>144.01243700000001</v>
      </c>
      <c r="G41" s="28">
        <f>MIN($C$29,$C$41,$C$53,$C$65,$C$77)</f>
        <v>240.68621099999999</v>
      </c>
      <c r="H41" s="28">
        <f>MAX($C$29,$C$41,$C$53,$C$65,$C$77)</f>
        <v>253.09100000000001</v>
      </c>
      <c r="I41" s="10">
        <f t="shared" si="0"/>
        <v>26.090040999999999</v>
      </c>
      <c r="J41" s="10">
        <f t="shared" si="0"/>
        <v>96.67377399999998</v>
      </c>
      <c r="K41" s="10">
        <f t="shared" si="0"/>
        <v>12.404789000000022</v>
      </c>
      <c r="N41" s="10"/>
    </row>
    <row r="42" spans="1:14" x14ac:dyDescent="0.2">
      <c r="A42" s="1">
        <v>44256</v>
      </c>
      <c r="B42" s="10">
        <v>146.07853600000001</v>
      </c>
      <c r="C42" s="10">
        <v>237.84609399999999</v>
      </c>
      <c r="E42" s="28">
        <f>MIN($B$30,$B$42,$B$54,$B$66,$B$78)</f>
        <v>111.693021</v>
      </c>
      <c r="F42" s="28">
        <f>MAX($B$30,$B$42,$B$54,$B$66,$B$78)</f>
        <v>146.07853600000001</v>
      </c>
      <c r="G42" s="28">
        <f>MIN($C$30,$C$42,$C$54,$C$66,$C$78)</f>
        <v>225.20362700000001</v>
      </c>
      <c r="H42" s="28">
        <f>MAX($C$30,$C$42,$C$54,$C$66,$C$78)</f>
        <v>261.82299999999998</v>
      </c>
      <c r="I42" s="10">
        <f t="shared" si="0"/>
        <v>34.385515000000012</v>
      </c>
      <c r="J42" s="10">
        <f t="shared" si="0"/>
        <v>79.125090999999998</v>
      </c>
      <c r="K42" s="10">
        <f t="shared" si="0"/>
        <v>36.619372999999968</v>
      </c>
      <c r="N42" s="10"/>
    </row>
    <row r="43" spans="1:14" x14ac:dyDescent="0.2">
      <c r="A43" s="1">
        <v>44287</v>
      </c>
      <c r="B43" s="10">
        <v>137.21829700000001</v>
      </c>
      <c r="C43" s="10">
        <v>238.62245100000001</v>
      </c>
      <c r="E43" s="28">
        <f>MIN($B$31,$B$43,$B$55,$B$67,$B$79)</f>
        <v>106.291242</v>
      </c>
      <c r="F43" s="28">
        <f>MAX($B$31,$B$43,$B$55,$B$67,$B$79)</f>
        <v>150.922</v>
      </c>
      <c r="G43" s="28">
        <f>MIN($C$31,$C$43,$C$55,$C$67,$C$79)</f>
        <v>223.64209</v>
      </c>
      <c r="H43" s="28">
        <f>MAX($C$31,$C$43,$C$55,$C$67,$C$79)</f>
        <v>258.46300000000002</v>
      </c>
      <c r="I43" s="10">
        <f t="shared" si="0"/>
        <v>44.630758</v>
      </c>
      <c r="J43" s="10">
        <f t="shared" si="0"/>
        <v>72.720089999999999</v>
      </c>
      <c r="K43" s="10">
        <f t="shared" si="0"/>
        <v>34.820910000000026</v>
      </c>
      <c r="N43" s="10"/>
    </row>
    <row r="44" spans="1:14" x14ac:dyDescent="0.2">
      <c r="A44" s="1">
        <v>44317</v>
      </c>
      <c r="B44" s="10">
        <v>139.59954400000001</v>
      </c>
      <c r="C44" s="10">
        <v>240.175715</v>
      </c>
      <c r="E44" s="28">
        <f>MIN($B$32,$B$44,$B$56,$B$68,$B$80)</f>
        <v>109.712137</v>
      </c>
      <c r="F44" s="28">
        <f>MAX($B$32,$B$44,$B$56,$B$68,$B$80)</f>
        <v>176.62700000000001</v>
      </c>
      <c r="G44" s="28">
        <f>MIN($C$32,$C$44,$C$56,$C$68,$C$80)</f>
        <v>220.72221500000001</v>
      </c>
      <c r="H44" s="28">
        <f>MAX($C$32,$C$44,$C$56,$C$68,$C$80)</f>
        <v>258.952</v>
      </c>
      <c r="I44" s="10">
        <f t="shared" si="0"/>
        <v>66.914863000000011</v>
      </c>
      <c r="J44" s="10">
        <f t="shared" si="0"/>
        <v>44.095214999999996</v>
      </c>
      <c r="K44" s="10">
        <f t="shared" si="0"/>
        <v>38.229784999999993</v>
      </c>
      <c r="N44" s="10"/>
    </row>
    <row r="45" spans="1:14" x14ac:dyDescent="0.2">
      <c r="A45" s="1">
        <v>44348</v>
      </c>
      <c r="B45" s="10">
        <v>140.132555</v>
      </c>
      <c r="C45" s="10">
        <v>237.28622200000001</v>
      </c>
      <c r="E45" s="28">
        <f>MIN($B$33,$B$45,$B$57,$B$69,$B$81)</f>
        <v>111.329024</v>
      </c>
      <c r="F45" s="28">
        <f>MAX($B$33,$B$45,$B$57,$B$69,$B$81)</f>
        <v>176.947</v>
      </c>
      <c r="G45" s="28">
        <f>MIN($C$33,$C$45,$C$57,$C$69,$C$81)</f>
        <v>221.01629</v>
      </c>
      <c r="H45" s="28">
        <f>MAX($C$33,$C$45,$C$57,$C$69,$C$81)</f>
        <v>254.47900000000001</v>
      </c>
      <c r="I45" s="10">
        <f t="shared" si="0"/>
        <v>65.617975999999999</v>
      </c>
      <c r="J45" s="10">
        <f t="shared" si="0"/>
        <v>44.069289999999995</v>
      </c>
      <c r="K45" s="10">
        <f t="shared" si="0"/>
        <v>33.462710000000015</v>
      </c>
      <c r="N45" s="10"/>
    </row>
    <row r="46" spans="1:14" x14ac:dyDescent="0.2">
      <c r="A46" s="1">
        <v>44378</v>
      </c>
      <c r="B46" s="10">
        <v>142.13915600000001</v>
      </c>
      <c r="C46" s="10">
        <v>230.76469800000001</v>
      </c>
      <c r="E46" s="28">
        <f>MIN($B$34,$B$46,$B$58,$B$70,$B$82)</f>
        <v>112.59147400000001</v>
      </c>
      <c r="F46" s="28">
        <f>MAX($B$34,$B$46,$B$58,$B$70,$B$82)</f>
        <v>178.8</v>
      </c>
      <c r="G46" s="28">
        <f>MIN($C$34,$C$46,$C$58,$C$70,$C$82)</f>
        <v>220.87479500000001</v>
      </c>
      <c r="H46" s="28">
        <f>MAX($C$34,$C$46,$C$58,$C$70,$C$82)</f>
        <v>250.36</v>
      </c>
      <c r="I46" s="10">
        <f t="shared" si="0"/>
        <v>66.208526000000006</v>
      </c>
      <c r="J46" s="10">
        <f t="shared" si="0"/>
        <v>42.074794999999995</v>
      </c>
      <c r="K46" s="10">
        <f t="shared" si="0"/>
        <v>29.485205000000008</v>
      </c>
      <c r="N46" s="10"/>
    </row>
    <row r="47" spans="1:14" x14ac:dyDescent="0.2">
      <c r="A47" s="1">
        <v>44409</v>
      </c>
      <c r="B47" s="10">
        <v>137.625441</v>
      </c>
      <c r="C47" s="10">
        <v>225.55103199999999</v>
      </c>
      <c r="E47" s="28">
        <f>MIN($B$35,$B$47,$B$59,$B$71,$B$83)</f>
        <v>113.121844</v>
      </c>
      <c r="F47" s="28">
        <f>MAX($B$35,$B$47,$B$59,$B$71,$B$83)</f>
        <v>179.76300000000001</v>
      </c>
      <c r="G47" s="28">
        <f>MIN($C$35,$C$47,$C$59,$C$71,$C$83)</f>
        <v>215.59122500000001</v>
      </c>
      <c r="H47" s="28">
        <f>MAX($C$35,$C$47,$C$59,$C$71,$C$83)</f>
        <v>237.53399999999999</v>
      </c>
      <c r="I47" s="10">
        <f t="shared" si="0"/>
        <v>66.641156000000009</v>
      </c>
      <c r="J47" s="10">
        <f t="shared" si="0"/>
        <v>35.828225000000003</v>
      </c>
      <c r="K47" s="10">
        <f t="shared" si="0"/>
        <v>21.942774999999983</v>
      </c>
      <c r="N47" s="10"/>
    </row>
    <row r="48" spans="1:14" x14ac:dyDescent="0.2">
      <c r="A48" s="1">
        <v>44440</v>
      </c>
      <c r="B48" s="10">
        <v>132.095395</v>
      </c>
      <c r="C48" s="10">
        <v>227.04755800000001</v>
      </c>
      <c r="E48" s="28">
        <f>MIN($B$36,$B$48,$B$60,$B$72,$B$84)</f>
        <v>110.53083700000001</v>
      </c>
      <c r="F48" s="28">
        <f>MAX($B$36,$B$48,$B$60,$B$72,$B$84)</f>
        <v>172.50200000000001</v>
      </c>
      <c r="G48" s="28">
        <f>MIN($C$36,$C$48,$C$60,$C$72,$C$84)</f>
        <v>209.51571100000001</v>
      </c>
      <c r="H48" s="28">
        <f>MAX($C$36,$C$48,$C$60,$C$72,$C$84)</f>
        <v>227.885199</v>
      </c>
      <c r="I48" s="10">
        <f t="shared" si="0"/>
        <v>61.971163000000004</v>
      </c>
      <c r="J48" s="10">
        <f t="shared" si="0"/>
        <v>37.013711000000001</v>
      </c>
      <c r="K48" s="10">
        <f t="shared" si="0"/>
        <v>18.36948799999999</v>
      </c>
      <c r="N48" s="10"/>
    </row>
    <row r="49" spans="1:14" x14ac:dyDescent="0.2">
      <c r="A49" s="1">
        <v>44470</v>
      </c>
      <c r="B49" s="10">
        <v>132.81144399999999</v>
      </c>
      <c r="C49" s="10">
        <v>216.69639000000001</v>
      </c>
      <c r="E49" s="28">
        <f>MIN($B$37,$B$49,$B$61,$B$73,$B$85)</f>
        <v>109.617171</v>
      </c>
      <c r="F49" s="28">
        <f>MAX($B$37,$B$49,$B$61,$B$73,$B$85)</f>
        <v>156.23500000000001</v>
      </c>
      <c r="G49" s="28">
        <f>MIN($C$37,$C$49,$C$61,$C$73,$C$85)</f>
        <v>210.44437199999999</v>
      </c>
      <c r="H49" s="28">
        <f>MAX($C$37,$C$49,$C$61,$C$73,$C$85)</f>
        <v>227.61586700000001</v>
      </c>
      <c r="I49" s="10">
        <f t="shared" si="0"/>
        <v>46.617829000000015</v>
      </c>
      <c r="J49" s="10">
        <f t="shared" si="0"/>
        <v>54.209371999999973</v>
      </c>
      <c r="K49" s="10">
        <f t="shared" si="0"/>
        <v>17.171495000000021</v>
      </c>
      <c r="N49" s="10"/>
    </row>
    <row r="50" spans="1:14" x14ac:dyDescent="0.2">
      <c r="A50" s="1">
        <v>44501</v>
      </c>
      <c r="B50" s="10">
        <v>131.69239400000001</v>
      </c>
      <c r="C50" s="10">
        <v>220.59760700000001</v>
      </c>
      <c r="E50" s="28">
        <f>MIN($B$38,$B$50,$B$62,$B$74,$B$86)</f>
        <v>113.160725</v>
      </c>
      <c r="F50" s="28">
        <f>MAX($B$38,$B$50,$B$62,$B$74,$B$86)</f>
        <v>157.20500000000001</v>
      </c>
      <c r="G50" s="28">
        <f>MIN($C$38,$C$50,$C$62,$C$74,$C$86)</f>
        <v>220.59760700000001</v>
      </c>
      <c r="H50" s="28">
        <f>MAX($C$38,$C$50,$C$62,$C$74,$C$86)</f>
        <v>241.22969699999999</v>
      </c>
      <c r="I50" s="10">
        <f t="shared" si="0"/>
        <v>44.044275000000013</v>
      </c>
      <c r="J50" s="10">
        <f t="shared" si="0"/>
        <v>63.392606999999998</v>
      </c>
      <c r="K50" s="10">
        <f t="shared" si="0"/>
        <v>20.632089999999977</v>
      </c>
      <c r="N50" s="10"/>
    </row>
    <row r="51" spans="1:14" x14ac:dyDescent="0.2">
      <c r="A51" s="1">
        <v>44531</v>
      </c>
      <c r="B51" s="10">
        <v>130.03906000000001</v>
      </c>
      <c r="C51" s="10">
        <v>232.177537</v>
      </c>
      <c r="E51" s="28">
        <f>MIN($B$39,$B$51,$B$63,$B$75,$B$87)</f>
        <v>118.89921</v>
      </c>
      <c r="F51" s="28">
        <f>MAX($B$39,$B$51,$B$63,$B$75,$B$87)</f>
        <v>161.18799999999999</v>
      </c>
      <c r="G51" s="28">
        <f>MIN($C$39,$C$51,$C$63,$C$75,$C$87)</f>
        <v>224.41015400000001</v>
      </c>
      <c r="H51" s="28">
        <f>MAX($C$39,$C$51,$C$63,$C$75,$C$87)</f>
        <v>243.39474899999999</v>
      </c>
      <c r="I51" s="10">
        <f t="shared" si="0"/>
        <v>42.288789999999992</v>
      </c>
      <c r="J51" s="10">
        <f t="shared" si="0"/>
        <v>63.222154000000018</v>
      </c>
      <c r="K51" s="10">
        <f t="shared" si="0"/>
        <v>18.984594999999985</v>
      </c>
      <c r="N51" s="10"/>
    </row>
    <row r="52" spans="1:14" x14ac:dyDescent="0.2">
      <c r="A52" s="1">
        <v>44562</v>
      </c>
      <c r="B52" s="10">
        <v>125.281997</v>
      </c>
      <c r="C52" s="10">
        <v>251.78143700000001</v>
      </c>
      <c r="E52" s="28">
        <f>MIN($B$28,$B$40,$B$52,$B$64,$B$76)</f>
        <v>122.69627</v>
      </c>
      <c r="F52" s="28">
        <f>MAX($B$28,$B$40,$B$52,$B$64,$B$76)</f>
        <v>164.05760799999999</v>
      </c>
      <c r="G52" s="28">
        <f>MIN($C$28,$C$40,$C$52,$C$64,$C$76)</f>
        <v>239.63172499999999</v>
      </c>
      <c r="H52" s="28">
        <f>MAX($C$28,$C$40,$C$52,$C$64,$C$76)</f>
        <v>265.71100000000001</v>
      </c>
      <c r="I52" s="10">
        <f t="shared" si="0"/>
        <v>41.361337999999989</v>
      </c>
      <c r="J52" s="10">
        <f t="shared" si="0"/>
        <v>75.574117000000001</v>
      </c>
      <c r="K52" s="10">
        <f t="shared" si="0"/>
        <v>26.079275000000024</v>
      </c>
      <c r="N52" s="10"/>
    </row>
    <row r="53" spans="1:14" x14ac:dyDescent="0.2">
      <c r="A53" s="1">
        <v>44593</v>
      </c>
      <c r="B53" s="10">
        <v>120.609776</v>
      </c>
      <c r="C53" s="10">
        <v>250.26103599999999</v>
      </c>
      <c r="E53" s="28">
        <f>MIN($B$29,$B$41,$B$53,$B$65,$B$77)</f>
        <v>117.92239600000001</v>
      </c>
      <c r="F53" s="28">
        <f>MAX($B$29,$B$41,$B$53,$B$65,$B$77)</f>
        <v>144.01243700000001</v>
      </c>
      <c r="G53" s="28">
        <f>MIN($C$29,$C$41,$C$53,$C$65,$C$77)</f>
        <v>240.68621099999999</v>
      </c>
      <c r="H53" s="28">
        <f>MAX($C$29,$C$41,$C$53,$C$65,$C$77)</f>
        <v>253.09100000000001</v>
      </c>
      <c r="I53" s="10">
        <f t="shared" si="0"/>
        <v>26.090040999999999</v>
      </c>
      <c r="J53" s="10">
        <f t="shared" si="0"/>
        <v>96.67377399999998</v>
      </c>
      <c r="K53" s="10">
        <f t="shared" si="0"/>
        <v>12.404789000000022</v>
      </c>
      <c r="N53" s="10"/>
    </row>
    <row r="54" spans="1:14" x14ac:dyDescent="0.2">
      <c r="A54" s="1">
        <v>44621</v>
      </c>
      <c r="B54" s="10">
        <v>114.65761500000001</v>
      </c>
      <c r="C54" s="10">
        <v>238.50202100000001</v>
      </c>
      <c r="E54" s="28">
        <f>MIN($B$30,$B$42,$B$54,$B$66,$B$78)</f>
        <v>111.693021</v>
      </c>
      <c r="F54" s="28">
        <f>MAX($B$30,$B$42,$B$54,$B$66,$B$78)</f>
        <v>146.07853600000001</v>
      </c>
      <c r="G54" s="28">
        <f>MIN($C$30,$C$42,$C$54,$C$66,$C$78)</f>
        <v>225.20362700000001</v>
      </c>
      <c r="H54" s="28">
        <f>MAX($C$30,$C$42,$C$54,$C$66,$C$78)</f>
        <v>261.82299999999998</v>
      </c>
      <c r="I54" s="10">
        <f t="shared" si="0"/>
        <v>34.385515000000012</v>
      </c>
      <c r="J54" s="10">
        <f t="shared" si="0"/>
        <v>79.125090999999998</v>
      </c>
      <c r="K54" s="10">
        <f t="shared" si="0"/>
        <v>36.619372999999968</v>
      </c>
      <c r="N54" s="10"/>
    </row>
    <row r="55" spans="1:14" x14ac:dyDescent="0.2">
      <c r="A55" s="1">
        <v>44652</v>
      </c>
      <c r="B55" s="10">
        <v>106.291242</v>
      </c>
      <c r="C55" s="10">
        <v>230.01925299999999</v>
      </c>
      <c r="E55" s="28">
        <f>MIN($B$31,$B$43,$B$55,$B$67,$B$79)</f>
        <v>106.291242</v>
      </c>
      <c r="F55" s="28">
        <f>MAX($B$31,$B$43,$B$55,$B$67,$B$79)</f>
        <v>150.922</v>
      </c>
      <c r="G55" s="28">
        <f>MIN($C$31,$C$43,$C$55,$C$67,$C$79)</f>
        <v>223.64209</v>
      </c>
      <c r="H55" s="28">
        <f>MAX($C$31,$C$43,$C$55,$C$67,$C$79)</f>
        <v>258.46300000000002</v>
      </c>
      <c r="I55" s="10">
        <f t="shared" si="0"/>
        <v>44.630758</v>
      </c>
      <c r="J55" s="10">
        <f t="shared" si="0"/>
        <v>72.720089999999999</v>
      </c>
      <c r="K55" s="10">
        <f t="shared" si="0"/>
        <v>34.820910000000026</v>
      </c>
      <c r="N55" s="10"/>
    </row>
    <row r="56" spans="1:14" x14ac:dyDescent="0.2">
      <c r="A56" s="1">
        <v>44682</v>
      </c>
      <c r="B56" s="10">
        <v>109.712137</v>
      </c>
      <c r="C56" s="10">
        <v>220.72221500000001</v>
      </c>
      <c r="E56" s="28">
        <f>MIN($B$32,$B$44,$B$56,$B$68,$B$80)</f>
        <v>109.712137</v>
      </c>
      <c r="F56" s="28">
        <f>MAX($B$32,$B$44,$B$56,$B$68,$B$80)</f>
        <v>176.62700000000001</v>
      </c>
      <c r="G56" s="28">
        <f>MIN($C$32,$C$44,$C$56,$C$68,$C$80)</f>
        <v>220.72221500000001</v>
      </c>
      <c r="H56" s="28">
        <f>MAX($C$32,$C$44,$C$56,$C$68,$C$80)</f>
        <v>258.952</v>
      </c>
      <c r="I56" s="10">
        <f t="shared" si="0"/>
        <v>66.914863000000011</v>
      </c>
      <c r="J56" s="10">
        <f t="shared" si="0"/>
        <v>44.095214999999996</v>
      </c>
      <c r="K56" s="10">
        <f t="shared" si="0"/>
        <v>38.229784999999993</v>
      </c>
      <c r="N56" s="10"/>
    </row>
    <row r="57" spans="1:14" x14ac:dyDescent="0.2">
      <c r="A57" s="1">
        <v>44713</v>
      </c>
      <c r="B57" s="10">
        <v>111.329024</v>
      </c>
      <c r="C57" s="10">
        <v>221.01629</v>
      </c>
      <c r="E57" s="28">
        <f>MIN($B$33,$B$45,$B$57,$B$69,$B$81)</f>
        <v>111.329024</v>
      </c>
      <c r="F57" s="28">
        <f>MAX($B$33,$B$45,$B$57,$B$69,$B$81)</f>
        <v>176.947</v>
      </c>
      <c r="G57" s="28">
        <f>MIN($C$33,$C$45,$C$57,$C$69,$C$81)</f>
        <v>221.01629</v>
      </c>
      <c r="H57" s="28">
        <f>MAX($C$33,$C$45,$C$57,$C$69,$C$81)</f>
        <v>254.47900000000001</v>
      </c>
      <c r="I57" s="10">
        <f t="shared" si="0"/>
        <v>65.617975999999999</v>
      </c>
      <c r="J57" s="10">
        <f t="shared" si="0"/>
        <v>44.069289999999995</v>
      </c>
      <c r="K57" s="10">
        <f t="shared" si="0"/>
        <v>33.462710000000015</v>
      </c>
      <c r="N57" s="10"/>
    </row>
    <row r="58" spans="1:14" x14ac:dyDescent="0.2">
      <c r="A58" s="1">
        <v>44743</v>
      </c>
      <c r="B58" s="10">
        <v>112.59147400000001</v>
      </c>
      <c r="C58" s="10">
        <v>225.133026</v>
      </c>
      <c r="E58" s="28">
        <f>MIN($B$34,$B$46,$B$58,$B$70,$B$82)</f>
        <v>112.59147400000001</v>
      </c>
      <c r="F58" s="28">
        <f>MAX($B$34,$B$46,$B$58,$B$70,$B$82)</f>
        <v>178.8</v>
      </c>
      <c r="G58" s="28">
        <f>MIN($C$34,$C$46,$C$58,$C$70,$C$82)</f>
        <v>220.87479500000001</v>
      </c>
      <c r="H58" s="28">
        <f>MAX($C$34,$C$46,$C$58,$C$70,$C$82)</f>
        <v>250.36</v>
      </c>
      <c r="I58" s="10">
        <f t="shared" si="0"/>
        <v>66.208526000000006</v>
      </c>
      <c r="J58" s="10">
        <f t="shared" si="0"/>
        <v>42.074794999999995</v>
      </c>
      <c r="K58" s="10">
        <f t="shared" si="0"/>
        <v>29.485205000000008</v>
      </c>
      <c r="N58" s="10"/>
    </row>
    <row r="59" spans="1:14" x14ac:dyDescent="0.2">
      <c r="A59" s="1">
        <v>44774</v>
      </c>
      <c r="B59" s="10">
        <v>113.121844</v>
      </c>
      <c r="C59" s="10">
        <v>215.59122500000001</v>
      </c>
      <c r="E59" s="28">
        <f>MIN($B$35,$B$47,$B$59,$B$71,$B$83)</f>
        <v>113.121844</v>
      </c>
      <c r="F59" s="28">
        <f>MAX($B$35,$B$47,$B$59,$B$71,$B$83)</f>
        <v>179.76300000000001</v>
      </c>
      <c r="G59" s="28">
        <f>MIN($C$35,$C$47,$C$59,$C$71,$C$83)</f>
        <v>215.59122500000001</v>
      </c>
      <c r="H59" s="28">
        <f>MAX($C$35,$C$47,$C$59,$C$71,$C$83)</f>
        <v>237.53399999999999</v>
      </c>
      <c r="I59" s="10">
        <f t="shared" si="0"/>
        <v>66.641156000000009</v>
      </c>
      <c r="J59" s="10">
        <f t="shared" si="0"/>
        <v>35.828225000000003</v>
      </c>
      <c r="K59" s="10">
        <f t="shared" si="0"/>
        <v>21.942774999999983</v>
      </c>
      <c r="N59" s="10"/>
    </row>
    <row r="60" spans="1:14" x14ac:dyDescent="0.2">
      <c r="A60" s="1">
        <v>44805</v>
      </c>
      <c r="B60" s="10">
        <v>110.53083700000001</v>
      </c>
      <c r="C60" s="10">
        <v>209.51571100000001</v>
      </c>
      <c r="E60" s="28">
        <f>MIN($B$36,$B$48,$B$60,$B$72,$B$84)</f>
        <v>110.53083700000001</v>
      </c>
      <c r="F60" s="28">
        <f>MAX($B$36,$B$48,$B$60,$B$72,$B$84)</f>
        <v>172.50200000000001</v>
      </c>
      <c r="G60" s="28">
        <f>MIN($C$36,$C$48,$C$60,$C$72,$C$84)</f>
        <v>209.51571100000001</v>
      </c>
      <c r="H60" s="28">
        <f>MAX($C$36,$C$48,$C$60,$C$72,$C$84)</f>
        <v>227.885199</v>
      </c>
      <c r="I60" s="10">
        <f t="shared" ref="I60:K91" si="1">F60-E60</f>
        <v>61.971163000000004</v>
      </c>
      <c r="J60" s="10">
        <f t="shared" si="1"/>
        <v>37.013711000000001</v>
      </c>
      <c r="K60" s="10">
        <f t="shared" si="1"/>
        <v>18.36948799999999</v>
      </c>
      <c r="N60" s="10"/>
    </row>
    <row r="61" spans="1:14" x14ac:dyDescent="0.2">
      <c r="A61" s="1">
        <v>44835</v>
      </c>
      <c r="B61" s="10">
        <v>110.49194900000001</v>
      </c>
      <c r="C61" s="10">
        <v>210.44437199999999</v>
      </c>
      <c r="E61" s="28">
        <f>MIN($B$37,$B$49,$B$61,$B$73,$B$85)</f>
        <v>109.617171</v>
      </c>
      <c r="F61" s="28">
        <f>MAX($B$37,$B$49,$B$61,$B$73,$B$85)</f>
        <v>156.23500000000001</v>
      </c>
      <c r="G61" s="28">
        <f>MIN($C$37,$C$49,$C$61,$C$73,$C$85)</f>
        <v>210.44437199999999</v>
      </c>
      <c r="H61" s="28">
        <f>MAX($C$37,$C$49,$C$61,$C$73,$C$85)</f>
        <v>227.61586700000001</v>
      </c>
      <c r="I61" s="10">
        <f t="shared" si="1"/>
        <v>46.617829000000015</v>
      </c>
      <c r="J61" s="10">
        <f t="shared" si="1"/>
        <v>54.209371999999973</v>
      </c>
      <c r="K61" s="10">
        <f t="shared" si="1"/>
        <v>17.171495000000021</v>
      </c>
      <c r="N61" s="10"/>
    </row>
    <row r="62" spans="1:14" x14ac:dyDescent="0.2">
      <c r="A62" s="1">
        <v>44866</v>
      </c>
      <c r="B62" s="10">
        <v>120.60104200000001</v>
      </c>
      <c r="C62" s="10">
        <v>221.35419999999999</v>
      </c>
      <c r="E62" s="28">
        <f>MIN($B$38,$B$50,$B$62,$B$74,$B$86)</f>
        <v>113.160725</v>
      </c>
      <c r="F62" s="28">
        <f>MAX($B$38,$B$50,$B$62,$B$74,$B$86)</f>
        <v>157.20500000000001</v>
      </c>
      <c r="G62" s="28">
        <f>MIN($C$38,$C$50,$C$62,$C$74,$C$86)</f>
        <v>220.59760700000001</v>
      </c>
      <c r="H62" s="28">
        <f>MAX($C$38,$C$50,$C$62,$C$74,$C$86)</f>
        <v>241.22969699999999</v>
      </c>
      <c r="I62" s="10">
        <f t="shared" si="1"/>
        <v>44.044275000000013</v>
      </c>
      <c r="J62" s="10">
        <f t="shared" si="1"/>
        <v>63.392606999999998</v>
      </c>
      <c r="K62" s="10">
        <f t="shared" si="1"/>
        <v>20.632089999999977</v>
      </c>
      <c r="N62" s="10"/>
    </row>
    <row r="63" spans="1:14" x14ac:dyDescent="0.2">
      <c r="A63" s="1">
        <v>44896</v>
      </c>
      <c r="B63" s="10">
        <v>118.89921</v>
      </c>
      <c r="C63" s="10">
        <v>224.41015400000001</v>
      </c>
      <c r="E63" s="28">
        <f>MIN($B$39,$B$51,$B$63,$B$75,$B$87)</f>
        <v>118.89921</v>
      </c>
      <c r="F63" s="28">
        <f>MAX($B$39,$B$51,$B$63,$B$75,$B$87)</f>
        <v>161.18799999999999</v>
      </c>
      <c r="G63" s="28">
        <f>MIN($C$39,$C$51,$C$63,$C$75,$C$87)</f>
        <v>224.41015400000001</v>
      </c>
      <c r="H63" s="28">
        <f>MAX($C$39,$C$51,$C$63,$C$75,$C$87)</f>
        <v>243.39474899999999</v>
      </c>
      <c r="I63" s="10">
        <f t="shared" si="1"/>
        <v>42.288789999999992</v>
      </c>
      <c r="J63" s="10">
        <f t="shared" si="1"/>
        <v>63.222154000000018</v>
      </c>
      <c r="K63" s="10">
        <f t="shared" si="1"/>
        <v>18.984594999999985</v>
      </c>
      <c r="N63" s="10"/>
    </row>
    <row r="64" spans="1:14" x14ac:dyDescent="0.2">
      <c r="A64" s="1">
        <v>44927</v>
      </c>
      <c r="B64" s="10">
        <v>122.69627</v>
      </c>
      <c r="C64" s="10">
        <v>239.63172499999999</v>
      </c>
      <c r="E64" s="28">
        <f>MIN($B$28,$B$40,$B$52,$B$64,$B$76)</f>
        <v>122.69627</v>
      </c>
      <c r="F64" s="28">
        <f>MAX($B$28,$B$40,$B$52,$B$64,$B$76)</f>
        <v>164.05760799999999</v>
      </c>
      <c r="G64" s="28">
        <f>MIN($C$28,$C$40,$C$52,$C$64,$C$76)</f>
        <v>239.63172499999999</v>
      </c>
      <c r="H64" s="28">
        <f>MAX($C$28,$C$40,$C$52,$C$64,$C$76)</f>
        <v>265.71100000000001</v>
      </c>
      <c r="I64" s="10">
        <f t="shared" si="1"/>
        <v>41.361337999999989</v>
      </c>
      <c r="J64" s="10">
        <f t="shared" si="1"/>
        <v>75.574117000000001</v>
      </c>
      <c r="K64" s="10">
        <f t="shared" si="1"/>
        <v>26.079275000000024</v>
      </c>
      <c r="N64" s="10"/>
    </row>
    <row r="65" spans="1:14" x14ac:dyDescent="0.2">
      <c r="A65" s="1">
        <v>44958</v>
      </c>
      <c r="B65" s="10">
        <v>124.661743</v>
      </c>
      <c r="C65" s="10">
        <v>242.635672</v>
      </c>
      <c r="E65" s="28">
        <f>MIN($B$29,$B$41,$B$53,$B$65,$B$77)</f>
        <v>117.92239600000001</v>
      </c>
      <c r="F65" s="28">
        <f>MAX($B$29,$B$41,$B$53,$B$65,$B$77)</f>
        <v>144.01243700000001</v>
      </c>
      <c r="G65" s="28">
        <f>MIN($C$29,$C$41,$C$53,$C$65,$C$77)</f>
        <v>240.68621099999999</v>
      </c>
      <c r="H65" s="28">
        <f>MAX($C$29,$C$41,$C$53,$C$65,$C$77)</f>
        <v>253.09100000000001</v>
      </c>
      <c r="I65" s="10">
        <f t="shared" si="1"/>
        <v>26.090040999999999</v>
      </c>
      <c r="J65" s="10">
        <f t="shared" si="1"/>
        <v>96.67377399999998</v>
      </c>
      <c r="K65" s="10">
        <f t="shared" si="1"/>
        <v>12.404789000000022</v>
      </c>
      <c r="N65" s="10"/>
    </row>
    <row r="66" spans="1:14" x14ac:dyDescent="0.2">
      <c r="A66" s="1">
        <v>44986</v>
      </c>
      <c r="B66" s="10">
        <v>111.693021</v>
      </c>
      <c r="C66" s="10">
        <v>225.20362700000001</v>
      </c>
      <c r="E66" s="28">
        <f>MIN($B$30,$B$42,$B$54,$B$66,$B$78)</f>
        <v>111.693021</v>
      </c>
      <c r="F66" s="28">
        <f>MAX($B$30,$B$42,$B$54,$B$66,$B$78)</f>
        <v>146.07853600000001</v>
      </c>
      <c r="G66" s="28">
        <f>MIN($C$30,$C$42,$C$54,$C$66,$C$78)</f>
        <v>225.20362700000001</v>
      </c>
      <c r="H66" s="28">
        <f>MAX($C$30,$C$42,$C$54,$C$66,$C$78)</f>
        <v>261.82299999999998</v>
      </c>
      <c r="I66" s="10">
        <f t="shared" si="1"/>
        <v>34.385515000000012</v>
      </c>
      <c r="J66" s="10">
        <f t="shared" si="1"/>
        <v>79.125090999999998</v>
      </c>
      <c r="K66" s="10">
        <f t="shared" si="1"/>
        <v>36.619372999999968</v>
      </c>
      <c r="N66" s="10"/>
    </row>
    <row r="67" spans="1:14" x14ac:dyDescent="0.2">
      <c r="A67" s="1">
        <v>45017</v>
      </c>
      <c r="B67" s="10">
        <v>111.71016400000001</v>
      </c>
      <c r="C67" s="10">
        <v>223.64209</v>
      </c>
      <c r="E67" s="28">
        <f>MIN($B$31,$B$43,$B$55,$B$67,$B$79)</f>
        <v>106.291242</v>
      </c>
      <c r="F67" s="28">
        <f>MAX($B$31,$B$43,$B$55,$B$67,$B$79)</f>
        <v>150.922</v>
      </c>
      <c r="G67" s="28">
        <f>MIN($C$31,$C$43,$C$55,$C$67,$C$79)</f>
        <v>223.64209</v>
      </c>
      <c r="H67" s="28">
        <f>MAX($C$31,$C$43,$C$55,$C$67,$C$79)</f>
        <v>258.46300000000002</v>
      </c>
      <c r="I67" s="10">
        <f t="shared" si="1"/>
        <v>44.630758</v>
      </c>
      <c r="J67" s="10">
        <f t="shared" si="1"/>
        <v>72.720089999999999</v>
      </c>
      <c r="K67" s="10">
        <f t="shared" si="1"/>
        <v>34.820910000000026</v>
      </c>
      <c r="N67" s="10"/>
    </row>
    <row r="68" spans="1:14" x14ac:dyDescent="0.2">
      <c r="A68" s="1">
        <v>45047</v>
      </c>
      <c r="B68" s="10">
        <v>112.76200900000001</v>
      </c>
      <c r="C68" s="10">
        <v>222.14595199999999</v>
      </c>
      <c r="E68" s="28">
        <f>MIN($B$32,$B$44,$B$56,$B$68,$B$80)</f>
        <v>109.712137</v>
      </c>
      <c r="F68" s="28">
        <f>MAX($B$32,$B$44,$B$56,$B$68,$B$80)</f>
        <v>176.62700000000001</v>
      </c>
      <c r="G68" s="28">
        <f>MIN($C$32,$C$44,$C$56,$C$68,$C$80)</f>
        <v>220.72221500000001</v>
      </c>
      <c r="H68" s="28">
        <f>MAX($C$32,$C$44,$C$56,$C$68,$C$80)</f>
        <v>258.952</v>
      </c>
      <c r="I68" s="10">
        <f t="shared" si="1"/>
        <v>66.914863000000011</v>
      </c>
      <c r="J68" s="10">
        <f t="shared" si="1"/>
        <v>44.095214999999996</v>
      </c>
      <c r="K68" s="10">
        <f t="shared" si="1"/>
        <v>38.229784999999993</v>
      </c>
      <c r="N68" s="10"/>
    </row>
    <row r="69" spans="1:14" x14ac:dyDescent="0.2">
      <c r="A69" s="1">
        <v>45078</v>
      </c>
      <c r="B69" s="10">
        <v>111.99350800000001</v>
      </c>
      <c r="C69" s="10">
        <v>222.055801</v>
      </c>
      <c r="E69" s="28">
        <f>MIN($B$33,$B$45,$B$57,$B$69,$B$81)</f>
        <v>111.329024</v>
      </c>
      <c r="F69" s="28">
        <f>MAX($B$33,$B$45,$B$57,$B$69,$B$81)</f>
        <v>176.947</v>
      </c>
      <c r="G69" s="28">
        <f>MIN($C$33,$C$45,$C$57,$C$69,$C$81)</f>
        <v>221.01629</v>
      </c>
      <c r="H69" s="28">
        <f>MAX($C$33,$C$45,$C$57,$C$69,$C$81)</f>
        <v>254.47900000000001</v>
      </c>
      <c r="I69" s="10">
        <f t="shared" si="1"/>
        <v>65.617975999999999</v>
      </c>
      <c r="J69" s="10">
        <f t="shared" si="1"/>
        <v>44.069289999999995</v>
      </c>
      <c r="K69" s="10">
        <f t="shared" si="1"/>
        <v>33.462710000000015</v>
      </c>
      <c r="N69" s="10"/>
    </row>
    <row r="70" spans="1:14" x14ac:dyDescent="0.2">
      <c r="A70" s="1">
        <v>45108</v>
      </c>
      <c r="B70" s="10">
        <v>119.786492</v>
      </c>
      <c r="C70" s="10">
        <v>220.87479500000001</v>
      </c>
      <c r="E70" s="28">
        <f>MIN($B$34,$B$46,$B$58,$B$70,$B$82)</f>
        <v>112.59147400000001</v>
      </c>
      <c r="F70" s="28">
        <f>MAX($B$34,$B$46,$B$58,$B$70,$B$82)</f>
        <v>178.8</v>
      </c>
      <c r="G70" s="28">
        <f>MIN($C$34,$C$46,$C$58,$C$70,$C$82)</f>
        <v>220.87479500000001</v>
      </c>
      <c r="H70" s="28">
        <f>MAX($C$34,$C$46,$C$58,$C$70,$C$82)</f>
        <v>250.36</v>
      </c>
      <c r="I70" s="10">
        <f t="shared" si="1"/>
        <v>66.208526000000006</v>
      </c>
      <c r="J70" s="10">
        <f t="shared" si="1"/>
        <v>42.074794999999995</v>
      </c>
      <c r="K70" s="10">
        <f t="shared" si="1"/>
        <v>29.485205000000008</v>
      </c>
      <c r="N70" s="10"/>
    </row>
    <row r="71" spans="1:14" x14ac:dyDescent="0.2">
      <c r="A71" s="1">
        <v>45139</v>
      </c>
      <c r="B71" s="10">
        <v>116.450351</v>
      </c>
      <c r="C71" s="10">
        <v>219.15346</v>
      </c>
      <c r="E71" s="28">
        <f>MIN($B$35,$B$47,$B$59,$B$71,$B$83)</f>
        <v>113.121844</v>
      </c>
      <c r="F71" s="28">
        <f>MAX($B$35,$B$47,$B$59,$B$71,$B$83)</f>
        <v>179.76300000000001</v>
      </c>
      <c r="G71" s="28">
        <f>MIN($C$35,$C$47,$C$59,$C$71,$C$83)</f>
        <v>215.59122500000001</v>
      </c>
      <c r="H71" s="28">
        <f>MAX($C$35,$C$47,$C$59,$C$71,$C$83)</f>
        <v>237.53399999999999</v>
      </c>
      <c r="I71" s="10">
        <f t="shared" si="1"/>
        <v>66.641156000000009</v>
      </c>
      <c r="J71" s="10">
        <f t="shared" si="1"/>
        <v>35.828225000000003</v>
      </c>
      <c r="K71" s="10">
        <f t="shared" si="1"/>
        <v>21.942774999999983</v>
      </c>
      <c r="N71" s="10"/>
    </row>
    <row r="72" spans="1:14" x14ac:dyDescent="0.2">
      <c r="A72" s="1">
        <v>45170</v>
      </c>
      <c r="B72" s="10">
        <v>118.841938</v>
      </c>
      <c r="C72" s="10">
        <v>227.885199</v>
      </c>
      <c r="E72" s="28">
        <f>MIN($B$36,$B$48,$B$60,$B$72,$B$84)</f>
        <v>110.53083700000001</v>
      </c>
      <c r="F72" s="28">
        <f>MAX($B$36,$B$48,$B$60,$B$72,$B$84)</f>
        <v>172.50200000000001</v>
      </c>
      <c r="G72" s="28">
        <f>MIN($C$36,$C$48,$C$60,$C$72,$C$84)</f>
        <v>209.51571100000001</v>
      </c>
      <c r="H72" s="28">
        <f>MAX($C$36,$C$48,$C$60,$C$72,$C$84)</f>
        <v>227.885199</v>
      </c>
      <c r="I72" s="10">
        <f t="shared" si="1"/>
        <v>61.971163000000004</v>
      </c>
      <c r="J72" s="10">
        <f t="shared" si="1"/>
        <v>37.013711000000001</v>
      </c>
      <c r="K72" s="10">
        <f t="shared" si="1"/>
        <v>18.36948799999999</v>
      </c>
      <c r="N72" s="10"/>
    </row>
    <row r="73" spans="1:14" x14ac:dyDescent="0.2">
      <c r="A73" s="1">
        <v>45200</v>
      </c>
      <c r="B73" s="10">
        <v>109.617171</v>
      </c>
      <c r="C73" s="10">
        <v>218.728658</v>
      </c>
      <c r="E73" s="28">
        <f>MIN($B$37,$B$49,$B$61,$B$73,$B$85)</f>
        <v>109.617171</v>
      </c>
      <c r="F73" s="28">
        <f>MAX($B$37,$B$49,$B$61,$B$73,$B$85)</f>
        <v>156.23500000000001</v>
      </c>
      <c r="G73" s="28">
        <f>MIN($C$37,$C$49,$C$61,$C$73,$C$85)</f>
        <v>210.44437199999999</v>
      </c>
      <c r="H73" s="28">
        <f>MAX($C$37,$C$49,$C$61,$C$73,$C$85)</f>
        <v>227.61586700000001</v>
      </c>
      <c r="I73" s="10">
        <f t="shared" si="1"/>
        <v>46.617829000000015</v>
      </c>
      <c r="J73" s="10">
        <f t="shared" si="1"/>
        <v>54.209371999999973</v>
      </c>
      <c r="K73" s="10">
        <f t="shared" si="1"/>
        <v>17.171495000000021</v>
      </c>
      <c r="N73" s="10"/>
    </row>
    <row r="74" spans="1:14" x14ac:dyDescent="0.2">
      <c r="A74" s="1">
        <v>45231</v>
      </c>
      <c r="B74" s="10">
        <v>113.160725</v>
      </c>
      <c r="C74" s="10">
        <v>221.53345100000001</v>
      </c>
      <c r="E74" s="28">
        <f>MIN($B$38,$B$50,$B$62,$B$74,$B$86)</f>
        <v>113.160725</v>
      </c>
      <c r="F74" s="28">
        <f>MAX($B$38,$B$50,$B$62,$B$74,$B$86)</f>
        <v>157.20500000000001</v>
      </c>
      <c r="G74" s="28">
        <f>MIN($C$38,$C$50,$C$62,$C$74,$C$86)</f>
        <v>220.59760700000001</v>
      </c>
      <c r="H74" s="28">
        <f>MAX($C$38,$C$50,$C$62,$C$74,$C$86)</f>
        <v>241.22969699999999</v>
      </c>
      <c r="I74" s="10">
        <f t="shared" si="1"/>
        <v>44.044275000000013</v>
      </c>
      <c r="J74" s="10">
        <f t="shared" si="1"/>
        <v>63.392606999999998</v>
      </c>
      <c r="K74" s="10">
        <f t="shared" si="1"/>
        <v>20.632089999999977</v>
      </c>
      <c r="N74" s="10"/>
    </row>
    <row r="75" spans="1:14" x14ac:dyDescent="0.2">
      <c r="A75" s="1">
        <v>45261</v>
      </c>
      <c r="B75" s="10">
        <v>130.48589899999999</v>
      </c>
      <c r="C75" s="10">
        <v>240.716757</v>
      </c>
      <c r="E75" s="28">
        <f>MIN($B$39,$B$51,$B$63,$B$75,$B$87)</f>
        <v>118.89921</v>
      </c>
      <c r="F75" s="28">
        <f>MAX($B$39,$B$51,$B$63,$B$75,$B$87)</f>
        <v>161.18799999999999</v>
      </c>
      <c r="G75" s="28">
        <f>MIN($C$39,$C$51,$C$63,$C$75,$C$87)</f>
        <v>224.41015400000001</v>
      </c>
      <c r="H75" s="28">
        <f>MAX($C$39,$C$51,$C$63,$C$75,$C$87)</f>
        <v>243.39474899999999</v>
      </c>
      <c r="I75" s="10">
        <f t="shared" si="1"/>
        <v>42.288789999999992</v>
      </c>
      <c r="J75" s="10">
        <f t="shared" si="1"/>
        <v>63.222154000000018</v>
      </c>
      <c r="K75" s="10">
        <f t="shared" si="1"/>
        <v>18.984594999999985</v>
      </c>
      <c r="N75" s="10"/>
    </row>
    <row r="76" spans="1:14" x14ac:dyDescent="0.2">
      <c r="A76" s="1">
        <v>45292</v>
      </c>
      <c r="B76" s="10">
        <v>128.940808</v>
      </c>
      <c r="C76" s="10">
        <v>252.09595899999999</v>
      </c>
      <c r="E76" s="28">
        <f>MIN($B$28,$B$40,$B$52,$B$64,$B$76)</f>
        <v>122.69627</v>
      </c>
      <c r="F76" s="28">
        <f>MAX($B$28,$B$40,$B$52,$B$64,$B$76)</f>
        <v>164.05760799999999</v>
      </c>
      <c r="G76" s="28">
        <f>MIN($C$28,$C$40,$C$52,$C$64,$C$76)</f>
        <v>239.63172499999999</v>
      </c>
      <c r="H76" s="28">
        <f>MAX($C$28,$C$40,$C$52,$C$64,$C$76)</f>
        <v>265.71100000000001</v>
      </c>
      <c r="I76" s="10">
        <f t="shared" si="1"/>
        <v>41.361337999999989</v>
      </c>
      <c r="J76" s="10">
        <f t="shared" si="1"/>
        <v>75.574117000000001</v>
      </c>
      <c r="K76" s="10">
        <f t="shared" si="1"/>
        <v>26.079275000000024</v>
      </c>
      <c r="N76" s="10"/>
    </row>
    <row r="77" spans="1:14" x14ac:dyDescent="0.2">
      <c r="A77" s="1">
        <v>45323</v>
      </c>
      <c r="B77" s="10">
        <v>117.92239600000001</v>
      </c>
      <c r="C77" s="10">
        <v>240.68621099999999</v>
      </c>
      <c r="E77" s="28">
        <f>MIN($B$29,$B$41,$B$53,$B$65,$B$77)</f>
        <v>117.92239600000001</v>
      </c>
      <c r="F77" s="28">
        <f>MAX($B$29,$B$41,$B$53,$B$65,$B$77)</f>
        <v>144.01243700000001</v>
      </c>
      <c r="G77" s="28">
        <f>MIN($C$29,$C$41,$C$53,$C$65,$C$77)</f>
        <v>240.68621099999999</v>
      </c>
      <c r="H77" s="28">
        <f>MAX($C$29,$C$41,$C$53,$C$65,$C$77)</f>
        <v>253.09100000000001</v>
      </c>
      <c r="I77" s="10">
        <f t="shared" si="1"/>
        <v>26.090040999999999</v>
      </c>
      <c r="J77" s="10">
        <f t="shared" si="1"/>
        <v>96.67377399999998</v>
      </c>
      <c r="K77" s="10">
        <f t="shared" si="1"/>
        <v>12.404789000000022</v>
      </c>
      <c r="N77" s="10"/>
    </row>
    <row r="78" spans="1:14" x14ac:dyDescent="0.2">
      <c r="A78" s="1">
        <v>45352</v>
      </c>
      <c r="B78" s="10">
        <v>121.54455</v>
      </c>
      <c r="C78" s="10">
        <v>233.531848</v>
      </c>
      <c r="E78" s="28">
        <f>MIN($B$30,$B$42,$B$54,$B$66,$B$78)</f>
        <v>111.693021</v>
      </c>
      <c r="F78" s="28">
        <f>MAX($B$30,$B$42,$B$54,$B$66,$B$78)</f>
        <v>146.07853600000001</v>
      </c>
      <c r="G78" s="28">
        <f>MIN($C$30,$C$42,$C$54,$C$66,$C$78)</f>
        <v>225.20362700000001</v>
      </c>
      <c r="H78" s="28">
        <f>MAX($C$30,$C$42,$C$54,$C$66,$C$78)</f>
        <v>261.82299999999998</v>
      </c>
      <c r="I78" s="10">
        <f t="shared" si="1"/>
        <v>34.385515000000012</v>
      </c>
      <c r="J78" s="10">
        <f t="shared" si="1"/>
        <v>79.125090999999998</v>
      </c>
      <c r="K78" s="10">
        <f t="shared" si="1"/>
        <v>36.619372999999968</v>
      </c>
      <c r="N78" s="10"/>
    </row>
    <row r="79" spans="1:14" x14ac:dyDescent="0.2">
      <c r="A79" s="1">
        <v>45383</v>
      </c>
      <c r="B79" s="10">
        <v>118.118452</v>
      </c>
      <c r="C79" s="10">
        <v>233.70503299999999</v>
      </c>
      <c r="E79" s="28">
        <f>MIN($B$31,$B$43,$B$55,$B$67,$B$79)</f>
        <v>106.291242</v>
      </c>
      <c r="F79" s="28">
        <f>MAX($B$31,$B$43,$B$55,$B$67,$B$79)</f>
        <v>150.922</v>
      </c>
      <c r="G79" s="28">
        <f>MIN($C$31,$C$43,$C$55,$C$67,$C$79)</f>
        <v>223.64209</v>
      </c>
      <c r="H79" s="28">
        <f>MAX($C$31,$C$43,$C$55,$C$67,$C$79)</f>
        <v>258.46300000000002</v>
      </c>
      <c r="I79" s="10">
        <f t="shared" si="1"/>
        <v>44.630758</v>
      </c>
      <c r="J79" s="10">
        <f t="shared" si="1"/>
        <v>72.720089999999999</v>
      </c>
      <c r="K79" s="10">
        <f t="shared" si="1"/>
        <v>34.820910000000026</v>
      </c>
      <c r="N79" s="10"/>
    </row>
    <row r="80" spans="1:14" x14ac:dyDescent="0.2">
      <c r="A80" s="1">
        <v>45413</v>
      </c>
      <c r="B80" s="10">
        <v>121.933621</v>
      </c>
      <c r="C80" s="10">
        <v>231.654179</v>
      </c>
      <c r="E80" s="28">
        <f>MIN($B$32,$B$44,$B$56,$B$68,$B$80)</f>
        <v>109.712137</v>
      </c>
      <c r="F80" s="28">
        <f>MAX($B$32,$B$44,$B$56,$B$68,$B$80)</f>
        <v>176.62700000000001</v>
      </c>
      <c r="G80" s="28">
        <f>MIN($C$32,$C$44,$C$56,$C$68,$C$80)</f>
        <v>220.72221500000001</v>
      </c>
      <c r="H80" s="28">
        <f>MAX($C$32,$C$44,$C$56,$C$68,$C$80)</f>
        <v>258.952</v>
      </c>
      <c r="I80" s="10">
        <f t="shared" si="1"/>
        <v>66.914863000000011</v>
      </c>
      <c r="J80" s="10">
        <f t="shared" si="1"/>
        <v>44.095214999999996</v>
      </c>
      <c r="K80" s="10">
        <f t="shared" si="1"/>
        <v>38.229784999999993</v>
      </c>
      <c r="N80" s="10"/>
    </row>
    <row r="81" spans="1:14" x14ac:dyDescent="0.2">
      <c r="A81" s="1">
        <v>45444</v>
      </c>
      <c r="B81" s="10">
        <v>123.628377</v>
      </c>
      <c r="C81" s="10">
        <v>232.51895099999999</v>
      </c>
      <c r="E81" s="28">
        <f>MIN($B$33,$B$45,$B$57,$B$69,$B$81)</f>
        <v>111.329024</v>
      </c>
      <c r="F81" s="28">
        <f>MAX($B$33,$B$45,$B$57,$B$69,$B$81)</f>
        <v>176.947</v>
      </c>
      <c r="G81" s="28">
        <f>MIN($C$33,$C$45,$C$57,$C$69,$C$81)</f>
        <v>221.01629</v>
      </c>
      <c r="H81" s="28">
        <f>MAX($C$33,$C$45,$C$57,$C$69,$C$81)</f>
        <v>254.47900000000001</v>
      </c>
      <c r="I81" s="10">
        <f t="shared" si="1"/>
        <v>65.617975999999999</v>
      </c>
      <c r="J81" s="10">
        <f t="shared" si="1"/>
        <v>44.069289999999995</v>
      </c>
      <c r="K81" s="10">
        <f t="shared" si="1"/>
        <v>33.462710000000015</v>
      </c>
      <c r="N81" s="10"/>
    </row>
    <row r="82" spans="1:14" x14ac:dyDescent="0.2">
      <c r="A82" s="1">
        <v>45474</v>
      </c>
      <c r="B82" s="10">
        <v>129.87731600000001</v>
      </c>
      <c r="C82" s="10">
        <v>224.38041699999999</v>
      </c>
      <c r="E82" s="28">
        <f>MIN($B$34,$B$46,$B$58,$B$70,$B$82)</f>
        <v>112.59147400000001</v>
      </c>
      <c r="F82" s="28">
        <f>MAX($B$34,$B$46,$B$58,$B$70,$B$82)</f>
        <v>178.8</v>
      </c>
      <c r="G82" s="28">
        <f>MIN($C$34,$C$46,$C$58,$C$70,$C$82)</f>
        <v>220.87479500000001</v>
      </c>
      <c r="H82" s="28">
        <f>MAX($C$34,$C$46,$C$58,$C$70,$C$82)</f>
        <v>250.36</v>
      </c>
      <c r="I82" s="10">
        <f t="shared" si="1"/>
        <v>66.208526000000006</v>
      </c>
      <c r="J82" s="10">
        <f t="shared" si="1"/>
        <v>42.074794999999995</v>
      </c>
      <c r="K82" s="10">
        <f t="shared" si="1"/>
        <v>29.485205000000008</v>
      </c>
      <c r="N82" s="10"/>
    </row>
    <row r="83" spans="1:14" x14ac:dyDescent="0.2">
      <c r="A83" s="1">
        <v>45505</v>
      </c>
      <c r="B83" s="10">
        <v>126.210285</v>
      </c>
      <c r="C83" s="10">
        <v>220.700153</v>
      </c>
      <c r="E83" s="28">
        <f>MIN($B$35,$B$47,$B$59,$B$71,$B$83)</f>
        <v>113.121844</v>
      </c>
      <c r="F83" s="28">
        <f>MAX($B$35,$B$47,$B$59,$B$71,$B$83)</f>
        <v>179.76300000000001</v>
      </c>
      <c r="G83" s="28">
        <f>MIN($C$35,$C$47,$C$59,$C$71,$C$83)</f>
        <v>215.59122500000001</v>
      </c>
      <c r="H83" s="28">
        <f>MAX($C$35,$C$47,$C$59,$C$71,$C$83)</f>
        <v>237.53399999999999</v>
      </c>
      <c r="I83" s="10">
        <f t="shared" si="1"/>
        <v>66.641156000000009</v>
      </c>
      <c r="J83" s="10">
        <f t="shared" si="1"/>
        <v>35.828225000000003</v>
      </c>
      <c r="K83" s="10">
        <f t="shared" si="1"/>
        <v>21.942774999999983</v>
      </c>
      <c r="N83" s="10"/>
    </row>
    <row r="84" spans="1:14" x14ac:dyDescent="0.2">
      <c r="A84" s="1">
        <v>45536</v>
      </c>
      <c r="B84" s="10">
        <v>124.645759</v>
      </c>
      <c r="C84" s="10">
        <v>219.772919</v>
      </c>
      <c r="E84" s="28">
        <f>MIN($B$36,$B$48,$B$60,$B$72,$B$84)</f>
        <v>110.53083700000001</v>
      </c>
      <c r="F84" s="28">
        <f>MAX($B$36,$B$48,$B$60,$B$72,$B$84)</f>
        <v>172.50200000000001</v>
      </c>
      <c r="G84" s="28">
        <f>MIN($C$36,$C$48,$C$60,$C$72,$C$84)</f>
        <v>209.51571100000001</v>
      </c>
      <c r="H84" s="28">
        <f>MAX($C$36,$C$48,$C$60,$C$72,$C$84)</f>
        <v>227.885199</v>
      </c>
      <c r="I84" s="10">
        <f t="shared" si="1"/>
        <v>61.971163000000004</v>
      </c>
      <c r="J84" s="10">
        <f t="shared" si="1"/>
        <v>37.013711000000001</v>
      </c>
      <c r="K84" s="10">
        <f t="shared" si="1"/>
        <v>18.36948799999999</v>
      </c>
      <c r="N84" s="10"/>
    </row>
    <row r="85" spans="1:14" x14ac:dyDescent="0.2">
      <c r="A85" s="1">
        <v>45566</v>
      </c>
      <c r="B85" s="10">
        <v>117.206614</v>
      </c>
      <c r="C85" s="10">
        <v>212.574747</v>
      </c>
      <c r="E85" s="28">
        <f>MIN($B$37,$B$49,$B$61,$B$73,$B$85)</f>
        <v>109.617171</v>
      </c>
      <c r="F85" s="28">
        <f>MAX($B$37,$B$49,$B$61,$B$73,$B$85)</f>
        <v>156.23500000000001</v>
      </c>
      <c r="G85" s="28">
        <f>MIN($C$37,$C$49,$C$61,$C$73,$C$85)</f>
        <v>210.44437199999999</v>
      </c>
      <c r="H85" s="28">
        <f>MAX($C$37,$C$49,$C$61,$C$73,$C$85)</f>
        <v>227.61586700000001</v>
      </c>
      <c r="I85" s="10">
        <f t="shared" si="1"/>
        <v>46.617829000000015</v>
      </c>
      <c r="J85" s="10">
        <f t="shared" si="1"/>
        <v>54.209371999999973</v>
      </c>
      <c r="K85" s="10">
        <f t="shared" si="1"/>
        <v>17.171495000000021</v>
      </c>
      <c r="N85" s="10"/>
    </row>
    <row r="86" spans="1:14" x14ac:dyDescent="0.2">
      <c r="A86" s="1">
        <v>45597</v>
      </c>
      <c r="B86" s="10">
        <v>125.21517299999999</v>
      </c>
      <c r="C86" s="10">
        <v>221.03006099999999</v>
      </c>
      <c r="E86" s="28">
        <f>MIN($B$38,$B$50,$B$62,$B$74,$B$86)</f>
        <v>113.160725</v>
      </c>
      <c r="F86" s="28">
        <f>MAX($B$38,$B$50,$B$62,$B$74,$B$86)</f>
        <v>157.20500000000001</v>
      </c>
      <c r="G86" s="28">
        <f>MIN($C$38,$C$50,$C$62,$C$74,$C$86)</f>
        <v>220.59760700000001</v>
      </c>
      <c r="H86" s="28">
        <f>MAX($C$38,$C$50,$C$62,$C$74,$C$86)</f>
        <v>241.22969699999999</v>
      </c>
      <c r="I86" s="10">
        <f t="shared" si="1"/>
        <v>44.044275000000013</v>
      </c>
      <c r="J86" s="10">
        <f t="shared" si="1"/>
        <v>63.392606999999998</v>
      </c>
      <c r="K86" s="10">
        <f t="shared" si="1"/>
        <v>20.632089999999977</v>
      </c>
      <c r="N86" s="10"/>
    </row>
    <row r="87" spans="1:14" x14ac:dyDescent="0.2">
      <c r="A87" s="1">
        <v>45627</v>
      </c>
      <c r="B87" s="10">
        <v>130.42120399999999</v>
      </c>
      <c r="C87" s="10">
        <v>238.21676099999999</v>
      </c>
      <c r="E87" s="28">
        <f>MIN($B$39,$B$51,$B$63,$B$75,$B$87)</f>
        <v>118.89921</v>
      </c>
      <c r="F87" s="28">
        <f>MAX($B$39,$B$51,$B$63,$B$75,$B$87)</f>
        <v>161.18799999999999</v>
      </c>
      <c r="G87" s="28">
        <f>MIN($C$39,$C$51,$C$63,$C$75,$C$87)</f>
        <v>224.41015400000001</v>
      </c>
      <c r="H87" s="28">
        <f>MAX($C$39,$C$51,$C$63,$C$75,$C$87)</f>
        <v>243.39474899999999</v>
      </c>
      <c r="I87" s="10">
        <f t="shared" si="1"/>
        <v>42.288789999999992</v>
      </c>
      <c r="J87" s="10">
        <f t="shared" si="1"/>
        <v>63.222154000000018</v>
      </c>
      <c r="K87" s="10">
        <f t="shared" si="1"/>
        <v>18.984594999999985</v>
      </c>
      <c r="N87" s="10"/>
    </row>
    <row r="88" spans="1:14" x14ac:dyDescent="0.2">
      <c r="A88" s="1">
        <v>45658</v>
      </c>
      <c r="B88" s="10">
        <v>119.93326</v>
      </c>
      <c r="C88" s="10">
        <v>251.069999</v>
      </c>
      <c r="E88" s="28">
        <f>MIN($B$28,$B$40,$B$52,$B$64,$B$76)</f>
        <v>122.69627</v>
      </c>
      <c r="F88" s="28">
        <f>MAX($B$28,$B$40,$B$52,$B$64,$B$76)</f>
        <v>164.05760799999999</v>
      </c>
      <c r="G88" s="28">
        <f>MIN($C$28,$C$40,$C$52,$C$64,$C$76)</f>
        <v>239.63172499999999</v>
      </c>
      <c r="H88" s="28">
        <f>MAX($C$28,$C$40,$C$52,$C$64,$C$76)</f>
        <v>265.71100000000001</v>
      </c>
      <c r="I88" s="10">
        <f t="shared" si="1"/>
        <v>41.361337999999989</v>
      </c>
      <c r="J88" s="10">
        <f t="shared" si="1"/>
        <v>75.574117000000001</v>
      </c>
      <c r="K88" s="10">
        <f t="shared" si="1"/>
        <v>26.079275000000024</v>
      </c>
      <c r="N88" s="10"/>
    </row>
    <row r="89" spans="1:14" x14ac:dyDescent="0.2">
      <c r="A89" s="1">
        <v>45689</v>
      </c>
      <c r="B89" s="10">
        <v>119.388324</v>
      </c>
      <c r="C89" s="10">
        <v>243.69924399999999</v>
      </c>
      <c r="E89" s="28">
        <f>MIN($B$29,$B$41,$B$53,$B$65,$B$77)</f>
        <v>117.92239600000001</v>
      </c>
      <c r="F89" s="28">
        <f>MAX($B$29,$B$41,$B$53,$B$65,$B$77)</f>
        <v>144.01243700000001</v>
      </c>
      <c r="G89" s="28">
        <f>MIN($C$29,$C$41,$C$53,$C$65,$C$77)</f>
        <v>240.68621099999999</v>
      </c>
      <c r="H89" s="28">
        <f>MAX($C$29,$C$41,$C$53,$C$65,$C$77)</f>
        <v>253.09100000000001</v>
      </c>
      <c r="I89" s="10">
        <f t="shared" si="1"/>
        <v>26.090040999999999</v>
      </c>
      <c r="J89" s="10">
        <f t="shared" si="1"/>
        <v>96.67377399999998</v>
      </c>
      <c r="K89" s="10">
        <f t="shared" si="1"/>
        <v>12.404789000000022</v>
      </c>
      <c r="N89" s="10"/>
    </row>
    <row r="90" spans="1:14" x14ac:dyDescent="0.2">
      <c r="A90" s="1">
        <v>45717</v>
      </c>
      <c r="B90" s="10">
        <v>116.82599999999999</v>
      </c>
      <c r="C90" s="10">
        <v>233.762238</v>
      </c>
      <c r="E90" s="28">
        <f>MIN($B$30,$B$42,$B$54,$B$66,$B$78)</f>
        <v>111.693021</v>
      </c>
      <c r="F90" s="28">
        <f>MAX($B$30,$B$42,$B$54,$B$66,$B$78)</f>
        <v>146.07853600000001</v>
      </c>
      <c r="G90" s="28">
        <f>MIN($C$30,$C$42,$C$54,$C$66,$C$78)</f>
        <v>225.20362700000001</v>
      </c>
      <c r="H90" s="28">
        <f>MAX($C$30,$C$42,$C$54,$C$66,$C$78)</f>
        <v>261.82299999999998</v>
      </c>
      <c r="I90" s="10">
        <f t="shared" si="1"/>
        <v>34.385515000000012</v>
      </c>
      <c r="J90" s="10">
        <f t="shared" si="1"/>
        <v>79.125090999999998</v>
      </c>
      <c r="K90" s="10">
        <f t="shared" si="1"/>
        <v>36.619372999999968</v>
      </c>
      <c r="N90" s="10"/>
    </row>
    <row r="91" spans="1:14" x14ac:dyDescent="0.2">
      <c r="A91" s="1">
        <v>45748</v>
      </c>
      <c r="B91" s="10">
        <v>110.512704</v>
      </c>
      <c r="C91" s="10">
        <v>228.244021</v>
      </c>
      <c r="E91" s="28">
        <f>MIN($B$31,$B$43,$B$55,$B$67,$B$79)</f>
        <v>106.291242</v>
      </c>
      <c r="F91" s="28">
        <f>MAX($B$31,$B$43,$B$55,$B$67,$B$79)</f>
        <v>150.922</v>
      </c>
      <c r="G91" s="28">
        <f>MIN($C$31,$C$43,$C$55,$C$67,$C$79)</f>
        <v>223.64209</v>
      </c>
      <c r="H91" s="28">
        <f>MAX($C$31,$C$43,$C$55,$C$67,$C$79)</f>
        <v>258.46300000000002</v>
      </c>
      <c r="I91" s="10">
        <f t="shared" si="1"/>
        <v>44.630758</v>
      </c>
      <c r="J91" s="10">
        <f t="shared" si="1"/>
        <v>72.720089999999999</v>
      </c>
      <c r="K91" s="10">
        <f t="shared" si="1"/>
        <v>34.820910000000026</v>
      </c>
      <c r="N91" s="10"/>
    </row>
    <row r="92" spans="1:14" x14ac:dyDescent="0.2">
      <c r="A92" s="1">
        <v>45778</v>
      </c>
      <c r="B92" s="10">
        <v>112.303951</v>
      </c>
      <c r="C92" s="10">
        <v>229.03829999999999</v>
      </c>
      <c r="E92" s="28">
        <f>MIN($B$32,$B$44,$B$56,$B$68,$B$80)</f>
        <v>109.712137</v>
      </c>
      <c r="F92" s="28">
        <f>MAX($B$32,$B$44,$B$56,$B$68,$B$80)</f>
        <v>176.62700000000001</v>
      </c>
      <c r="G92" s="28">
        <f>MIN($C$32,$C$44,$C$56,$C$68,$C$80)</f>
        <v>220.72221500000001</v>
      </c>
      <c r="H92" s="28">
        <f>MAX($C$32,$C$44,$C$56,$C$68,$C$80)</f>
        <v>258.952</v>
      </c>
      <c r="I92" s="10">
        <f t="shared" ref="I92:K107" si="2">F92-E92</f>
        <v>66.914863000000011</v>
      </c>
      <c r="J92" s="10">
        <f t="shared" si="2"/>
        <v>44.095214999999996</v>
      </c>
      <c r="K92" s="10">
        <f t="shared" si="2"/>
        <v>38.229784999999993</v>
      </c>
      <c r="N92" s="10"/>
    </row>
    <row r="93" spans="1:14" x14ac:dyDescent="0.2">
      <c r="A93" s="1">
        <v>45809</v>
      </c>
      <c r="B93" s="10">
        <v>108.42900400000001</v>
      </c>
      <c r="C93" s="10">
        <v>232.826528</v>
      </c>
      <c r="E93" s="28">
        <f>MIN($B$33,$B$45,$B$57,$B$69,$B$81)</f>
        <v>111.329024</v>
      </c>
      <c r="F93" s="28">
        <f>MAX($B$33,$B$45,$B$57,$B$69,$B$81)</f>
        <v>176.947</v>
      </c>
      <c r="G93" s="28">
        <f>MIN($C$33,$C$45,$C$57,$C$69,$C$81)</f>
        <v>221.01629</v>
      </c>
      <c r="H93" s="28">
        <f>MAX($C$33,$C$45,$C$57,$C$69,$C$81)</f>
        <v>254.47900000000001</v>
      </c>
      <c r="I93" s="10">
        <f t="shared" si="2"/>
        <v>65.617975999999999</v>
      </c>
      <c r="J93" s="10">
        <f t="shared" si="2"/>
        <v>44.069289999999995</v>
      </c>
      <c r="K93" s="10">
        <f t="shared" si="2"/>
        <v>33.462710000000015</v>
      </c>
      <c r="N93" s="10"/>
    </row>
    <row r="94" spans="1:14" x14ac:dyDescent="0.2">
      <c r="A94" s="1">
        <v>45839</v>
      </c>
      <c r="B94" s="10">
        <v>112.565973</v>
      </c>
      <c r="C94" s="10">
        <v>229.508984</v>
      </c>
      <c r="E94" s="28">
        <f>MIN($B$34,$B$46,$B$58,$B$70,$B$82)</f>
        <v>112.59147400000001</v>
      </c>
      <c r="F94" s="28">
        <f>MAX($B$34,$B$46,$B$58,$B$70,$B$82)</f>
        <v>178.8</v>
      </c>
      <c r="G94" s="28">
        <f>MIN($C$34,$C$46,$C$58,$C$70,$C$82)</f>
        <v>220.87479500000001</v>
      </c>
      <c r="H94" s="28">
        <f>MAX($C$34,$C$46,$C$58,$C$70,$C$82)</f>
        <v>250.36</v>
      </c>
      <c r="I94" s="10">
        <f t="shared" si="2"/>
        <v>66.208526000000006</v>
      </c>
      <c r="J94" s="10">
        <f t="shared" si="2"/>
        <v>42.074794999999995</v>
      </c>
      <c r="K94" s="10">
        <f t="shared" si="2"/>
        <v>29.485205000000008</v>
      </c>
      <c r="N94" s="10"/>
    </row>
    <row r="95" spans="1:14" x14ac:dyDescent="0.2">
      <c r="A95" s="1">
        <v>45870</v>
      </c>
      <c r="B95" s="10">
        <v>122.750837</v>
      </c>
      <c r="C95" s="10">
        <v>222.48826</v>
      </c>
      <c r="E95" s="28">
        <f>MIN($B$35,$B$47,$B$59,$B$71,$B$83)</f>
        <v>113.121844</v>
      </c>
      <c r="F95" s="28">
        <f>MAX($B$35,$B$47,$B$59,$B$71,$B$83)</f>
        <v>179.76300000000001</v>
      </c>
      <c r="G95" s="28">
        <f>MIN($C$35,$C$47,$C$59,$C$71,$C$83)</f>
        <v>215.59122500000001</v>
      </c>
      <c r="H95" s="28">
        <f>MAX($C$35,$C$47,$C$59,$C$71,$C$83)</f>
        <v>237.53399999999999</v>
      </c>
      <c r="I95" s="10">
        <f t="shared" si="2"/>
        <v>66.641156000000009</v>
      </c>
      <c r="J95" s="10">
        <f t="shared" si="2"/>
        <v>35.828225000000003</v>
      </c>
      <c r="K95" s="10">
        <f t="shared" si="2"/>
        <v>21.942774999999983</v>
      </c>
      <c r="N95" s="10"/>
    </row>
    <row r="96" spans="1:14" x14ac:dyDescent="0.2">
      <c r="A96" s="1">
        <v>45901</v>
      </c>
      <c r="B96" s="10">
        <v>121.55800000000001</v>
      </c>
      <c r="C96" s="10">
        <v>219.09399999999999</v>
      </c>
      <c r="E96" s="28">
        <f>MIN($B$36,$B$48,$B$60,$B$72,$B$84)</f>
        <v>110.53083700000001</v>
      </c>
      <c r="F96" s="28">
        <f>MAX($B$36,$B$48,$B$60,$B$72,$B$84)</f>
        <v>172.50200000000001</v>
      </c>
      <c r="G96" s="28">
        <f>MIN($C$36,$C$48,$C$60,$C$72,$C$84)</f>
        <v>209.51571100000001</v>
      </c>
      <c r="H96" s="28">
        <f>MAX($C$36,$C$48,$C$60,$C$72,$C$84)</f>
        <v>227.885199</v>
      </c>
      <c r="I96" s="10">
        <f t="shared" si="2"/>
        <v>61.971163000000004</v>
      </c>
      <c r="J96" s="10">
        <f t="shared" si="2"/>
        <v>37.013711000000001</v>
      </c>
      <c r="K96" s="10">
        <f t="shared" si="2"/>
        <v>18.36948799999999</v>
      </c>
      <c r="N96" s="10"/>
    </row>
    <row r="97" spans="1:14" x14ac:dyDescent="0.2">
      <c r="A97" s="1">
        <v>45931</v>
      </c>
      <c r="B97" s="10">
        <v>111.2908489</v>
      </c>
      <c r="C97" s="10">
        <v>205.86855979000001</v>
      </c>
      <c r="E97" s="28">
        <f>MIN($B$37,$B$49,$B$61,$B$73,$B$85)</f>
        <v>109.617171</v>
      </c>
      <c r="F97" s="28">
        <f>MAX($B$37,$B$49,$B$61,$B$73,$B$85)</f>
        <v>156.23500000000001</v>
      </c>
      <c r="G97" s="28">
        <f>MIN($C$37,$C$49,$C$61,$C$73,$C$85)</f>
        <v>210.44437199999999</v>
      </c>
      <c r="H97" s="28">
        <f>MAX($C$37,$C$49,$C$61,$C$73,$C$85)</f>
        <v>227.61586700000001</v>
      </c>
      <c r="I97" s="10">
        <f t="shared" si="2"/>
        <v>46.617829000000015</v>
      </c>
      <c r="J97" s="10">
        <f t="shared" si="2"/>
        <v>54.209371999999973</v>
      </c>
      <c r="K97" s="10">
        <f t="shared" si="2"/>
        <v>17.171495000000021</v>
      </c>
      <c r="N97" s="10"/>
    </row>
    <row r="98" spans="1:14" x14ac:dyDescent="0.2">
      <c r="A98" s="1">
        <v>45962</v>
      </c>
      <c r="B98" s="10">
        <v>111.342</v>
      </c>
      <c r="C98" s="10">
        <v>215.17330000000001</v>
      </c>
      <c r="E98" s="28">
        <f>MIN($B$38,$B$50,$B$62,$B$74,$B$86)</f>
        <v>113.160725</v>
      </c>
      <c r="F98" s="28">
        <f>MAX($B$38,$B$50,$B$62,$B$74,$B$86)</f>
        <v>157.20500000000001</v>
      </c>
      <c r="G98" s="28">
        <f>MIN($C$38,$C$50,$C$62,$C$74,$C$86)</f>
        <v>220.59760700000001</v>
      </c>
      <c r="H98" s="28">
        <f>MAX($C$38,$C$50,$C$62,$C$74,$C$86)</f>
        <v>241.22969699999999</v>
      </c>
      <c r="I98" s="10">
        <f t="shared" si="2"/>
        <v>44.044275000000013</v>
      </c>
      <c r="J98" s="10">
        <f t="shared" si="2"/>
        <v>63.392606999999998</v>
      </c>
      <c r="K98" s="10">
        <f t="shared" si="2"/>
        <v>20.632089999999977</v>
      </c>
      <c r="N98" s="10"/>
    </row>
    <row r="99" spans="1:14" x14ac:dyDescent="0.2">
      <c r="A99" s="1">
        <v>45992</v>
      </c>
      <c r="B99" s="10">
        <v>115.5198</v>
      </c>
      <c r="C99" s="10">
        <v>230.24870000000001</v>
      </c>
      <c r="E99" s="28">
        <f>MIN($B$39,$B$51,$B$63,$B$75,$B$87)</f>
        <v>118.89921</v>
      </c>
      <c r="F99" s="28">
        <f>MAX($B$39,$B$51,$B$63,$B$75,$B$87)</f>
        <v>161.18799999999999</v>
      </c>
      <c r="G99" s="28">
        <f>MIN($C$39,$C$51,$C$63,$C$75,$C$87)</f>
        <v>224.41015400000001</v>
      </c>
      <c r="H99" s="28">
        <f>MAX($C$39,$C$51,$C$63,$C$75,$C$87)</f>
        <v>243.39474899999999</v>
      </c>
      <c r="I99" s="10">
        <f t="shared" si="2"/>
        <v>42.288789999999992</v>
      </c>
      <c r="J99" s="10">
        <f t="shared" si="2"/>
        <v>63.222154000000018</v>
      </c>
      <c r="K99" s="10">
        <f t="shared" si="2"/>
        <v>18.984594999999985</v>
      </c>
      <c r="N99" s="10"/>
    </row>
    <row r="100" spans="1:14" x14ac:dyDescent="0.2">
      <c r="A100" s="1">
        <v>46023</v>
      </c>
      <c r="B100" s="10">
        <v>118.4186</v>
      </c>
      <c r="C100" s="10">
        <v>243.97329999999999</v>
      </c>
      <c r="E100" s="28">
        <f>MIN($B$28,$B$40,$B$52,$B$64,$B$76)</f>
        <v>122.69627</v>
      </c>
      <c r="F100" s="28">
        <f>MAX($B$28,$B$40,$B$52,$B$64,$B$76)</f>
        <v>164.05760799999999</v>
      </c>
      <c r="G100" s="28">
        <f>MIN($C$28,$C$40,$C$52,$C$64,$C$76)</f>
        <v>239.63172499999999</v>
      </c>
      <c r="H100" s="28">
        <f>MAX($C$28,$C$40,$C$52,$C$64,$C$76)</f>
        <v>265.71100000000001</v>
      </c>
      <c r="I100" s="10">
        <f t="shared" si="2"/>
        <v>41.361337999999989</v>
      </c>
      <c r="J100" s="10">
        <f t="shared" si="2"/>
        <v>75.574117000000001</v>
      </c>
      <c r="K100" s="10">
        <f t="shared" si="2"/>
        <v>26.079275000000024</v>
      </c>
      <c r="N100" s="10"/>
    </row>
    <row r="101" spans="1:14" x14ac:dyDescent="0.2">
      <c r="A101" s="1">
        <v>46054</v>
      </c>
      <c r="B101" s="10">
        <v>112.3222</v>
      </c>
      <c r="C101" s="10">
        <v>239.7886</v>
      </c>
      <c r="E101" s="28">
        <f>MIN($B$29,$B$41,$B$53,$B$65,$B$77)</f>
        <v>117.92239600000001</v>
      </c>
      <c r="F101" s="28">
        <f>MAX($B$29,$B$41,$B$53,$B$65,$B$77)</f>
        <v>144.01243700000001</v>
      </c>
      <c r="G101" s="28">
        <f>MIN($C$29,$C$41,$C$53,$C$65,$C$77)</f>
        <v>240.68621099999999</v>
      </c>
      <c r="H101" s="28">
        <f>MAX($C$29,$C$41,$C$53,$C$65,$C$77)</f>
        <v>253.09100000000001</v>
      </c>
      <c r="I101" s="10">
        <f t="shared" si="2"/>
        <v>26.090040999999999</v>
      </c>
      <c r="J101" s="10">
        <f t="shared" si="2"/>
        <v>96.67377399999998</v>
      </c>
      <c r="K101" s="10">
        <f t="shared" si="2"/>
        <v>12.404789000000022</v>
      </c>
      <c r="N101" s="10"/>
    </row>
    <row r="102" spans="1:14" x14ac:dyDescent="0.2">
      <c r="A102" s="1">
        <v>46082</v>
      </c>
      <c r="B102" s="10">
        <v>109.0825</v>
      </c>
      <c r="C102" s="10">
        <v>230.32550000000001</v>
      </c>
      <c r="E102" s="28">
        <f>MIN($B$30,$B$42,$B$54,$B$66,$B$78)</f>
        <v>111.693021</v>
      </c>
      <c r="F102" s="28">
        <f>MAX($B$30,$B$42,$B$54,$B$66,$B$78)</f>
        <v>146.07853600000001</v>
      </c>
      <c r="G102" s="28">
        <f>MIN($C$30,$C$42,$C$54,$C$66,$C$78)</f>
        <v>225.20362700000001</v>
      </c>
      <c r="H102" s="28">
        <f>MAX($C$30,$C$42,$C$54,$C$66,$C$78)</f>
        <v>261.82299999999998</v>
      </c>
      <c r="I102" s="10">
        <f t="shared" si="2"/>
        <v>34.385515000000012</v>
      </c>
      <c r="J102" s="10">
        <f t="shared" si="2"/>
        <v>79.125090999999998</v>
      </c>
      <c r="K102" s="10">
        <f t="shared" si="2"/>
        <v>36.619372999999968</v>
      </c>
      <c r="N102" s="10"/>
    </row>
    <row r="103" spans="1:14" x14ac:dyDescent="0.2">
      <c r="A103" s="1">
        <v>46113</v>
      </c>
      <c r="B103" s="10">
        <v>105.1377</v>
      </c>
      <c r="C103" s="10">
        <v>227.38900000000001</v>
      </c>
      <c r="E103" s="28">
        <f>MIN($B$31,$B$43,$B$55,$B$67,$B$79)</f>
        <v>106.291242</v>
      </c>
      <c r="F103" s="28">
        <f>MAX($B$31,$B$43,$B$55,$B$67,$B$79)</f>
        <v>150.922</v>
      </c>
      <c r="G103" s="28">
        <f>MIN($C$31,$C$43,$C$55,$C$67,$C$79)</f>
        <v>223.64209</v>
      </c>
      <c r="H103" s="28">
        <f>MAX($C$31,$C$43,$C$55,$C$67,$C$79)</f>
        <v>258.46300000000002</v>
      </c>
      <c r="I103" s="10">
        <f t="shared" si="2"/>
        <v>44.630758</v>
      </c>
      <c r="J103" s="10">
        <f t="shared" si="2"/>
        <v>72.720089999999999</v>
      </c>
      <c r="K103" s="10">
        <f t="shared" si="2"/>
        <v>34.820910000000026</v>
      </c>
      <c r="N103" s="10"/>
    </row>
    <row r="104" spans="1:14" x14ac:dyDescent="0.2">
      <c r="A104" s="1">
        <v>46143</v>
      </c>
      <c r="B104" s="10">
        <v>107.9224</v>
      </c>
      <c r="C104" s="10">
        <v>224.4067</v>
      </c>
      <c r="E104" s="28">
        <f>MIN($B$32,$B$44,$B$56,$B$68,$B$80)</f>
        <v>109.712137</v>
      </c>
      <c r="F104" s="28">
        <f>MAX($B$32,$B$44,$B$56,$B$68,$B$80)</f>
        <v>176.62700000000001</v>
      </c>
      <c r="G104" s="28">
        <f>MIN($C$32,$C$44,$C$56,$C$68,$C$80)</f>
        <v>220.72221500000001</v>
      </c>
      <c r="H104" s="28">
        <f>MAX($C$32,$C$44,$C$56,$C$68,$C$80)</f>
        <v>258.952</v>
      </c>
      <c r="I104" s="10">
        <f t="shared" si="2"/>
        <v>66.914863000000011</v>
      </c>
      <c r="J104" s="10">
        <f t="shared" si="2"/>
        <v>44.095214999999996</v>
      </c>
      <c r="K104" s="10">
        <f t="shared" si="2"/>
        <v>38.229784999999993</v>
      </c>
      <c r="N104" s="10"/>
    </row>
    <row r="105" spans="1:14" x14ac:dyDescent="0.2">
      <c r="A105" s="1">
        <v>46174</v>
      </c>
      <c r="B105" s="10">
        <v>107.5369</v>
      </c>
      <c r="C105" s="10">
        <v>224.2062</v>
      </c>
      <c r="E105" s="28">
        <f>MIN($B$33,$B$45,$B$57,$B$69,$B$81)</f>
        <v>111.329024</v>
      </c>
      <c r="F105" s="28">
        <f>MAX($B$33,$B$45,$B$57,$B$69,$B$81)</f>
        <v>176.947</v>
      </c>
      <c r="G105" s="28">
        <f>MIN($C$33,$C$45,$C$57,$C$69,$C$81)</f>
        <v>221.01629</v>
      </c>
      <c r="H105" s="28">
        <f>MAX($C$33,$C$45,$C$57,$C$69,$C$81)</f>
        <v>254.47900000000001</v>
      </c>
      <c r="I105" s="10">
        <f t="shared" si="2"/>
        <v>65.617975999999999</v>
      </c>
      <c r="J105" s="10">
        <f t="shared" si="2"/>
        <v>44.069289999999995</v>
      </c>
      <c r="K105" s="10">
        <f t="shared" si="2"/>
        <v>33.462710000000015</v>
      </c>
      <c r="N105" s="10"/>
    </row>
    <row r="106" spans="1:14" x14ac:dyDescent="0.2">
      <c r="A106" s="1">
        <v>46204</v>
      </c>
      <c r="B106" s="10">
        <v>113.2414</v>
      </c>
      <c r="C106" s="10">
        <v>223.61510000000001</v>
      </c>
      <c r="E106" s="28">
        <f>MIN($B$34,$B$46,$B$58,$B$70,$B$82)</f>
        <v>112.59147400000001</v>
      </c>
      <c r="F106" s="28">
        <f>MAX($B$34,$B$46,$B$58,$B$70,$B$82)</f>
        <v>178.8</v>
      </c>
      <c r="G106" s="28">
        <f>MIN($C$34,$C$46,$C$58,$C$70,$C$82)</f>
        <v>220.87479500000001</v>
      </c>
      <c r="H106" s="28">
        <f>MAX($C$34,$C$46,$C$58,$C$70,$C$82)</f>
        <v>250.36</v>
      </c>
      <c r="I106" s="10">
        <f t="shared" si="2"/>
        <v>66.208526000000006</v>
      </c>
      <c r="J106" s="10">
        <f t="shared" si="2"/>
        <v>42.074794999999995</v>
      </c>
      <c r="K106" s="10">
        <f t="shared" si="2"/>
        <v>29.485205000000008</v>
      </c>
      <c r="N106" s="10"/>
    </row>
    <row r="107" spans="1:14" x14ac:dyDescent="0.2">
      <c r="A107" s="1">
        <v>46235</v>
      </c>
      <c r="B107" s="10">
        <v>113.6078</v>
      </c>
      <c r="C107" s="10">
        <v>218.2217</v>
      </c>
      <c r="E107" s="28">
        <f>MIN($B$35,$B$47,$B$59,$B$71,$B$83)</f>
        <v>113.121844</v>
      </c>
      <c r="F107" s="28">
        <f>MAX($B$35,$B$47,$B$59,$B$71,$B$83)</f>
        <v>179.76300000000001</v>
      </c>
      <c r="G107" s="28">
        <f>MIN($C$35,$C$47,$C$59,$C$71,$C$83)</f>
        <v>215.59122500000001</v>
      </c>
      <c r="H107" s="28">
        <f>MAX($C$35,$C$47,$C$59,$C$71,$C$83)</f>
        <v>237.53399999999999</v>
      </c>
      <c r="I107" s="10">
        <f t="shared" si="2"/>
        <v>66.641156000000009</v>
      </c>
      <c r="J107" s="10">
        <f t="shared" si="2"/>
        <v>35.828225000000003</v>
      </c>
      <c r="K107" s="10">
        <f t="shared" si="2"/>
        <v>21.942774999999983</v>
      </c>
      <c r="N107" s="10"/>
    </row>
    <row r="108" spans="1:14" x14ac:dyDescent="0.2">
      <c r="A108" s="1">
        <v>46266</v>
      </c>
      <c r="B108" s="10">
        <v>110.62090000000001</v>
      </c>
      <c r="C108" s="10">
        <v>217.54130000000001</v>
      </c>
      <c r="E108" s="28">
        <f>MIN($B$36,$B$48,$B$60,$B$72,$B$84)</f>
        <v>110.53083700000001</v>
      </c>
      <c r="F108" s="28">
        <f>MAX($B$36,$B$48,$B$60,$B$72,$B$84)</f>
        <v>172.50200000000001</v>
      </c>
      <c r="G108" s="28">
        <f>MIN($C$36,$C$48,$C$60,$C$72,$C$84)</f>
        <v>209.51571100000001</v>
      </c>
      <c r="H108" s="28">
        <f>MAX($C$36,$C$48,$C$60,$C$72,$C$84)</f>
        <v>227.885199</v>
      </c>
      <c r="I108" s="10">
        <f t="shared" ref="I108:K111" si="3">F108-E108</f>
        <v>61.971163000000004</v>
      </c>
      <c r="J108" s="10">
        <f t="shared" si="3"/>
        <v>37.013711000000001</v>
      </c>
      <c r="K108" s="10">
        <f t="shared" si="3"/>
        <v>18.36948799999999</v>
      </c>
      <c r="N108" s="10"/>
    </row>
    <row r="109" spans="1:14" x14ac:dyDescent="0.2">
      <c r="A109" s="1">
        <v>46296</v>
      </c>
      <c r="B109" s="10">
        <v>102.6237</v>
      </c>
      <c r="C109" s="10">
        <v>212.7236</v>
      </c>
      <c r="E109" s="28">
        <f>MIN($B$37,$B$49,$B$61,$B$73,$B$85)</f>
        <v>109.617171</v>
      </c>
      <c r="F109" s="28">
        <f>MAX($B$37,$B$49,$B$61,$B$73,$B$85)</f>
        <v>156.23500000000001</v>
      </c>
      <c r="G109" s="28">
        <f>MIN($C$37,$C$49,$C$61,$C$73,$C$85)</f>
        <v>210.44437199999999</v>
      </c>
      <c r="H109" s="28">
        <f>MAX($C$37,$C$49,$C$61,$C$73,$C$85)</f>
        <v>227.61586700000001</v>
      </c>
      <c r="I109" s="10">
        <f t="shared" si="3"/>
        <v>46.617829000000015</v>
      </c>
      <c r="J109" s="10">
        <f t="shared" si="3"/>
        <v>54.209371999999973</v>
      </c>
      <c r="K109" s="10">
        <f t="shared" si="3"/>
        <v>17.171495000000021</v>
      </c>
      <c r="N109" s="10"/>
    </row>
    <row r="110" spans="1:14" x14ac:dyDescent="0.2">
      <c r="A110" s="1">
        <v>46327</v>
      </c>
      <c r="B110" s="10">
        <v>106.9807</v>
      </c>
      <c r="C110" s="10">
        <v>219.60810000000001</v>
      </c>
      <c r="E110" s="28">
        <f>MIN($B$38,$B$50,$B$62,$B$74,$B$86)</f>
        <v>113.160725</v>
      </c>
      <c r="F110" s="28">
        <f>MAX($B$38,$B$50,$B$62,$B$74,$B$86)</f>
        <v>157.20500000000001</v>
      </c>
      <c r="G110" s="28">
        <f>MIN($C$38,$C$50,$C$62,$C$74,$C$86)</f>
        <v>220.59760700000001</v>
      </c>
      <c r="H110" s="28">
        <f>MAX($C$38,$C$50,$C$62,$C$74,$C$86)</f>
        <v>241.22969699999999</v>
      </c>
      <c r="I110" s="10">
        <f t="shared" si="3"/>
        <v>44.044275000000013</v>
      </c>
      <c r="J110" s="10">
        <f t="shared" si="3"/>
        <v>63.392606999999998</v>
      </c>
      <c r="K110" s="10">
        <f t="shared" si="3"/>
        <v>20.632089999999977</v>
      </c>
      <c r="N110" s="10"/>
    </row>
    <row r="111" spans="1:14" x14ac:dyDescent="0.2">
      <c r="A111" s="42">
        <v>46357</v>
      </c>
      <c r="B111" s="10">
        <v>113.5391</v>
      </c>
      <c r="C111" s="10">
        <v>233.36160000000001</v>
      </c>
      <c r="D111" s="8"/>
      <c r="E111" s="50">
        <f>MIN($B$39,$B$51,$B$63,$B$75,$B$87)</f>
        <v>118.89921</v>
      </c>
      <c r="F111" s="50">
        <f>MAX($B$39,$B$51,$B$63,$B$75,$B$87)</f>
        <v>161.18799999999999</v>
      </c>
      <c r="G111" s="50">
        <f>MIN($C$39,$C$51,$C$63,$C$75,$C$87)</f>
        <v>224.41015400000001</v>
      </c>
      <c r="H111" s="50">
        <f>MAX($C$39,$C$51,$C$63,$C$75,$C$87)</f>
        <v>243.39474899999999</v>
      </c>
      <c r="I111" s="48">
        <f t="shared" si="3"/>
        <v>42.288789999999992</v>
      </c>
      <c r="J111" s="48">
        <f t="shared" si="3"/>
        <v>63.222154000000018</v>
      </c>
      <c r="K111" s="48">
        <f t="shared" si="3"/>
        <v>18.984594999999985</v>
      </c>
      <c r="N111" s="10"/>
    </row>
    <row r="112" spans="1:14" x14ac:dyDescent="0.2">
      <c r="A112" s="267" t="s">
        <v>997</v>
      </c>
    </row>
    <row r="113" spans="1:6" x14ac:dyDescent="0.2">
      <c r="A113" s="23" t="s">
        <v>1005</v>
      </c>
    </row>
    <row r="114" spans="1:6" x14ac:dyDescent="0.2">
      <c r="A114" s="276" t="s">
        <v>1006</v>
      </c>
    </row>
    <row r="115" spans="1:6" x14ac:dyDescent="0.2">
      <c r="A115" s="3"/>
      <c r="B115" s="4" t="s">
        <v>330</v>
      </c>
      <c r="F115" s="7"/>
    </row>
    <row r="116" spans="1:6" x14ac:dyDescent="0.2">
      <c r="A116">
        <v>70</v>
      </c>
      <c r="B116">
        <v>0</v>
      </c>
      <c r="F116" s="7"/>
    </row>
    <row r="117" spans="1:6" x14ac:dyDescent="0.2">
      <c r="A117">
        <v>70</v>
      </c>
      <c r="B117">
        <v>1</v>
      </c>
      <c r="F117" s="7"/>
    </row>
    <row r="118" spans="1:6" x14ac:dyDescent="0.2">
      <c r="F118" s="7"/>
    </row>
    <row r="119" spans="1:6" x14ac:dyDescent="0.2">
      <c r="F119" s="7"/>
    </row>
    <row r="120" spans="1:6" x14ac:dyDescent="0.2">
      <c r="A120" s="1"/>
      <c r="F120" s="7"/>
    </row>
    <row r="121" spans="1:6" x14ac:dyDescent="0.2">
      <c r="A121" s="18"/>
      <c r="F121" s="7"/>
    </row>
    <row r="122" spans="1:6" x14ac:dyDescent="0.2">
      <c r="A122" s="18"/>
      <c r="F122" s="7"/>
    </row>
    <row r="123" spans="1:6" x14ac:dyDescent="0.2">
      <c r="F123" s="7"/>
    </row>
    <row r="124" spans="1:6" x14ac:dyDescent="0.2">
      <c r="F124" s="12"/>
    </row>
  </sheetData>
  <hyperlinks>
    <hyperlink ref="A3" location="Contents!A1" display="Return to Contents" xr:uid="{00000000-0004-0000-1300-000000000000}"/>
  </hyperlinks>
  <pageMargins left="0.75" right="0.75" top="1" bottom="1" header="0.5" footer="0.5"/>
  <pageSetup scale="67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137"/>
  <sheetViews>
    <sheetView workbookViewId="0"/>
  </sheetViews>
  <sheetFormatPr defaultRowHeight="12.75" x14ac:dyDescent="0.2"/>
  <cols>
    <col min="10" max="11" width="9.28515625" hidden="1" customWidth="1"/>
    <col min="16" max="16" width="12.28515625" customWidth="1"/>
    <col min="17" max="17" width="12.5703125" customWidth="1"/>
    <col min="18" max="18" width="10.7109375" customWidth="1"/>
  </cols>
  <sheetData>
    <row r="1" spans="1:18" x14ac:dyDescent="0.2">
      <c r="N1" s="88"/>
      <c r="P1" s="87"/>
    </row>
    <row r="2" spans="1:18" ht="15.75" x14ac:dyDescent="0.25">
      <c r="A2" s="31" t="s">
        <v>967</v>
      </c>
      <c r="P2" s="87"/>
    </row>
    <row r="3" spans="1:18" x14ac:dyDescent="0.2">
      <c r="A3" s="16" t="s">
        <v>16</v>
      </c>
      <c r="D3" s="67"/>
      <c r="P3" s="87"/>
    </row>
    <row r="5" spans="1:18" x14ac:dyDescent="0.2">
      <c r="Q5" s="132" t="s">
        <v>331</v>
      </c>
      <c r="R5" s="133"/>
    </row>
    <row r="6" spans="1:18" x14ac:dyDescent="0.2">
      <c r="Q6" s="180" t="s">
        <v>345</v>
      </c>
      <c r="R6" s="181" t="s">
        <v>209</v>
      </c>
    </row>
    <row r="13" spans="1:18" x14ac:dyDescent="0.2">
      <c r="O13" s="23"/>
    </row>
    <row r="25" spans="2:9" x14ac:dyDescent="0.2">
      <c r="B25" s="32"/>
      <c r="C25" s="32" t="s">
        <v>48</v>
      </c>
      <c r="D25" s="32" t="s">
        <v>49</v>
      </c>
      <c r="E25" s="32" t="s">
        <v>50</v>
      </c>
      <c r="F25" s="448"/>
      <c r="G25" s="448"/>
    </row>
    <row r="26" spans="2:9" x14ac:dyDescent="0.2">
      <c r="B26" s="33" t="s">
        <v>1</v>
      </c>
      <c r="C26" s="33" t="s">
        <v>3</v>
      </c>
      <c r="D26" s="33" t="s">
        <v>0</v>
      </c>
      <c r="E26" s="33" t="s">
        <v>3</v>
      </c>
      <c r="F26" s="33"/>
      <c r="G26" s="33"/>
      <c r="I26" s="21"/>
    </row>
    <row r="27" spans="2:9" x14ac:dyDescent="0.2">
      <c r="B27" s="95">
        <v>43831</v>
      </c>
      <c r="C27" s="96">
        <v>57.52</v>
      </c>
      <c r="D27" s="41" t="e">
        <v>#N/A</v>
      </c>
      <c r="E27" s="41" t="e">
        <v>#N/A</v>
      </c>
      <c r="I27" s="21"/>
    </row>
    <row r="28" spans="2:9" x14ac:dyDescent="0.2">
      <c r="B28" s="38">
        <v>43862</v>
      </c>
      <c r="C28" s="96">
        <v>50.54</v>
      </c>
      <c r="D28" s="41" t="e">
        <v>#N/A</v>
      </c>
      <c r="E28" s="35" t="e">
        <v>#N/A</v>
      </c>
      <c r="I28" s="21"/>
    </row>
    <row r="29" spans="2:9" x14ac:dyDescent="0.2">
      <c r="B29" s="38">
        <v>43891</v>
      </c>
      <c r="C29" s="96">
        <v>29.21</v>
      </c>
      <c r="D29" s="41" t="e">
        <v>#N/A</v>
      </c>
      <c r="E29" s="35" t="e">
        <v>#N/A</v>
      </c>
      <c r="I29" s="21"/>
    </row>
    <row r="30" spans="2:9" x14ac:dyDescent="0.2">
      <c r="B30" s="38">
        <v>43922</v>
      </c>
      <c r="C30" s="96">
        <v>16.55</v>
      </c>
      <c r="D30" s="41" t="e">
        <v>#N/A</v>
      </c>
      <c r="E30" s="35" t="e">
        <v>#N/A</v>
      </c>
      <c r="I30" s="21"/>
    </row>
    <row r="31" spans="2:9" x14ac:dyDescent="0.2">
      <c r="B31" s="38">
        <v>43952</v>
      </c>
      <c r="C31" s="96">
        <v>28.56</v>
      </c>
      <c r="D31" s="41" t="e">
        <v>#N/A</v>
      </c>
      <c r="E31" s="35" t="e">
        <v>#N/A</v>
      </c>
      <c r="I31" s="21"/>
    </row>
    <row r="32" spans="2:9" x14ac:dyDescent="0.2">
      <c r="B32" s="38">
        <v>43983</v>
      </c>
      <c r="C32" s="96">
        <v>38.31</v>
      </c>
      <c r="D32" s="41" t="e">
        <v>#N/A</v>
      </c>
      <c r="E32" s="35" t="e">
        <v>#N/A</v>
      </c>
      <c r="I32" s="21"/>
    </row>
    <row r="33" spans="2:9" x14ac:dyDescent="0.2">
      <c r="B33" s="38">
        <v>44013</v>
      </c>
      <c r="C33" s="96">
        <v>40.71</v>
      </c>
      <c r="D33" s="41" t="e">
        <v>#N/A</v>
      </c>
      <c r="E33" s="35" t="e">
        <v>#N/A</v>
      </c>
      <c r="I33" s="21"/>
    </row>
    <row r="34" spans="2:9" x14ac:dyDescent="0.2">
      <c r="B34" s="38">
        <v>44044</v>
      </c>
      <c r="C34" s="96">
        <v>42.34</v>
      </c>
      <c r="D34" s="41" t="e">
        <v>#N/A</v>
      </c>
      <c r="E34" s="35" t="e">
        <v>#N/A</v>
      </c>
      <c r="I34" s="21"/>
    </row>
    <row r="35" spans="2:9" x14ac:dyDescent="0.2">
      <c r="B35" s="38">
        <v>44075</v>
      </c>
      <c r="C35" s="96">
        <v>39.630000000000003</v>
      </c>
      <c r="D35" s="41" t="e">
        <v>#N/A</v>
      </c>
      <c r="E35" s="35" t="e">
        <v>#N/A</v>
      </c>
      <c r="I35" s="21"/>
    </row>
    <row r="36" spans="2:9" x14ac:dyDescent="0.2">
      <c r="B36" s="38">
        <v>44105</v>
      </c>
      <c r="C36" s="96">
        <v>39.4</v>
      </c>
      <c r="D36" s="41" t="e">
        <v>#N/A</v>
      </c>
      <c r="E36" s="35" t="e">
        <v>#N/A</v>
      </c>
      <c r="I36" s="21"/>
    </row>
    <row r="37" spans="2:9" x14ac:dyDescent="0.2">
      <c r="B37" s="38">
        <v>44136</v>
      </c>
      <c r="C37" s="96">
        <v>40.94</v>
      </c>
      <c r="D37" s="41" t="e">
        <v>#N/A</v>
      </c>
      <c r="E37" s="35" t="e">
        <v>#N/A</v>
      </c>
      <c r="I37" s="21"/>
    </row>
    <row r="38" spans="2:9" x14ac:dyDescent="0.2">
      <c r="B38" s="38">
        <v>44166</v>
      </c>
      <c r="C38" s="96">
        <v>47.02</v>
      </c>
      <c r="D38" s="41" t="e">
        <v>#N/A</v>
      </c>
      <c r="E38" s="35" t="e">
        <v>#N/A</v>
      </c>
      <c r="I38" s="21"/>
    </row>
    <row r="39" spans="2:9" x14ac:dyDescent="0.2">
      <c r="B39" s="38">
        <v>44197</v>
      </c>
      <c r="C39" s="96">
        <v>52</v>
      </c>
      <c r="D39" s="41" t="e">
        <v>#N/A</v>
      </c>
      <c r="E39" s="41" t="e">
        <v>#N/A</v>
      </c>
      <c r="I39" s="21"/>
    </row>
    <row r="40" spans="2:9" x14ac:dyDescent="0.2">
      <c r="B40" s="38">
        <v>44228</v>
      </c>
      <c r="C40" s="96">
        <v>59.04</v>
      </c>
      <c r="D40" s="41" t="e">
        <v>#N/A</v>
      </c>
      <c r="E40" s="35" t="e">
        <v>#N/A</v>
      </c>
      <c r="I40" s="21"/>
    </row>
    <row r="41" spans="2:9" x14ac:dyDescent="0.2">
      <c r="B41" s="38">
        <v>44256</v>
      </c>
      <c r="C41" s="96">
        <v>62.33</v>
      </c>
      <c r="D41" s="41" t="e">
        <v>#N/A</v>
      </c>
      <c r="E41" s="35" t="e">
        <v>#N/A</v>
      </c>
      <c r="I41" s="21"/>
    </row>
    <row r="42" spans="2:9" x14ac:dyDescent="0.2">
      <c r="B42" s="38">
        <v>44287</v>
      </c>
      <c r="C42" s="96">
        <v>61.72</v>
      </c>
      <c r="D42" s="41" t="e">
        <v>#N/A</v>
      </c>
      <c r="E42" s="35" t="e">
        <v>#N/A</v>
      </c>
      <c r="I42" s="21"/>
    </row>
    <row r="43" spans="2:9" x14ac:dyDescent="0.2">
      <c r="B43" s="38">
        <v>44317</v>
      </c>
      <c r="C43" s="96">
        <v>65.17</v>
      </c>
      <c r="D43" s="41" t="e">
        <v>#N/A</v>
      </c>
      <c r="E43" s="35" t="e">
        <v>#N/A</v>
      </c>
      <c r="I43" s="21"/>
    </row>
    <row r="44" spans="2:9" x14ac:dyDescent="0.2">
      <c r="B44" s="38">
        <v>44348</v>
      </c>
      <c r="C44" s="96">
        <v>71.38</v>
      </c>
      <c r="D44" s="41" t="e">
        <v>#N/A</v>
      </c>
      <c r="E44" s="35" t="e">
        <v>#N/A</v>
      </c>
      <c r="I44" s="21"/>
    </row>
    <row r="45" spans="2:9" x14ac:dyDescent="0.2">
      <c r="B45" s="38">
        <v>44378</v>
      </c>
      <c r="C45" s="96">
        <v>72.489999999999995</v>
      </c>
      <c r="D45" s="41" t="e">
        <v>#N/A</v>
      </c>
      <c r="E45" s="35" t="e">
        <v>#N/A</v>
      </c>
      <c r="I45" s="21"/>
    </row>
    <row r="46" spans="2:9" x14ac:dyDescent="0.2">
      <c r="B46" s="38">
        <v>44409</v>
      </c>
      <c r="C46" s="96">
        <v>67.73</v>
      </c>
      <c r="D46" s="41" t="e">
        <v>#N/A</v>
      </c>
      <c r="E46" s="35" t="e">
        <v>#N/A</v>
      </c>
      <c r="I46" s="21"/>
    </row>
    <row r="47" spans="2:9" x14ac:dyDescent="0.2">
      <c r="B47" s="38">
        <v>44440</v>
      </c>
      <c r="C47" s="96">
        <v>71.650000000000006</v>
      </c>
      <c r="D47" s="41" t="e">
        <v>#N/A</v>
      </c>
      <c r="E47" s="35" t="e">
        <v>#N/A</v>
      </c>
      <c r="I47" s="21"/>
    </row>
    <row r="48" spans="2:9" x14ac:dyDescent="0.2">
      <c r="B48" s="38">
        <v>44470</v>
      </c>
      <c r="C48" s="96">
        <v>81.48</v>
      </c>
      <c r="D48" s="41" t="e">
        <v>#N/A</v>
      </c>
      <c r="E48" s="35" t="e">
        <v>#N/A</v>
      </c>
      <c r="I48" s="21"/>
    </row>
    <row r="49" spans="2:9" x14ac:dyDescent="0.2">
      <c r="B49" s="38">
        <v>44501</v>
      </c>
      <c r="C49" s="96">
        <v>79.150000000000006</v>
      </c>
      <c r="D49" s="41" t="e">
        <v>#N/A</v>
      </c>
      <c r="E49" s="35" t="e">
        <v>#N/A</v>
      </c>
      <c r="I49" s="21"/>
    </row>
    <row r="50" spans="2:9" x14ac:dyDescent="0.2">
      <c r="B50" s="38">
        <v>44531</v>
      </c>
      <c r="C50" s="96">
        <v>71.709999999999994</v>
      </c>
      <c r="D50" s="41" t="e">
        <v>#N/A</v>
      </c>
      <c r="E50" s="35" t="e">
        <v>#N/A</v>
      </c>
      <c r="I50" s="21"/>
    </row>
    <row r="51" spans="2:9" x14ac:dyDescent="0.2">
      <c r="B51" s="38">
        <v>44562</v>
      </c>
      <c r="C51" s="96">
        <v>83.22</v>
      </c>
      <c r="D51" s="41" t="e">
        <v>#N/A</v>
      </c>
      <c r="E51" s="41" t="e">
        <v>#N/A</v>
      </c>
      <c r="I51" s="21"/>
    </row>
    <row r="52" spans="2:9" x14ac:dyDescent="0.2">
      <c r="B52" s="38">
        <v>44593</v>
      </c>
      <c r="C52" s="96">
        <v>91.64</v>
      </c>
      <c r="D52" s="41" t="e">
        <v>#N/A</v>
      </c>
      <c r="E52" s="35" t="e">
        <v>#N/A</v>
      </c>
      <c r="I52" s="21"/>
    </row>
    <row r="53" spans="2:9" x14ac:dyDescent="0.2">
      <c r="B53" s="38">
        <v>44621</v>
      </c>
      <c r="C53" s="96">
        <v>108.5</v>
      </c>
      <c r="D53" s="41" t="e">
        <v>#N/A</v>
      </c>
      <c r="E53" s="35" t="e">
        <v>#N/A</v>
      </c>
      <c r="I53" s="21"/>
    </row>
    <row r="54" spans="2:9" x14ac:dyDescent="0.2">
      <c r="B54" s="38">
        <v>44652</v>
      </c>
      <c r="C54" s="96">
        <v>101.78</v>
      </c>
      <c r="D54" s="41" t="e">
        <v>#N/A</v>
      </c>
      <c r="E54" s="35" t="e">
        <v>#N/A</v>
      </c>
      <c r="I54" s="21"/>
    </row>
    <row r="55" spans="2:9" x14ac:dyDescent="0.2">
      <c r="B55" s="38">
        <v>44682</v>
      </c>
      <c r="C55" s="96">
        <v>109.55</v>
      </c>
      <c r="D55" s="41" t="e">
        <v>#N/A</v>
      </c>
      <c r="E55" s="35" t="e">
        <v>#N/A</v>
      </c>
      <c r="I55" s="21"/>
    </row>
    <row r="56" spans="2:9" x14ac:dyDescent="0.2">
      <c r="B56" s="38">
        <v>44713</v>
      </c>
      <c r="C56" s="96">
        <v>114.84</v>
      </c>
      <c r="D56" s="41" t="e">
        <v>#N/A</v>
      </c>
      <c r="E56" s="35" t="e">
        <v>#N/A</v>
      </c>
      <c r="I56" s="21"/>
    </row>
    <row r="57" spans="2:9" x14ac:dyDescent="0.2">
      <c r="B57" s="38">
        <v>44743</v>
      </c>
      <c r="C57" s="96">
        <v>101.62</v>
      </c>
      <c r="D57" s="41" t="e">
        <v>#N/A</v>
      </c>
      <c r="E57" s="35" t="e">
        <v>#N/A</v>
      </c>
      <c r="I57" s="21"/>
    </row>
    <row r="58" spans="2:9" x14ac:dyDescent="0.2">
      <c r="B58" s="38">
        <v>44774</v>
      </c>
      <c r="C58" s="96">
        <v>93.67</v>
      </c>
      <c r="D58" s="41" t="e">
        <v>#N/A</v>
      </c>
      <c r="E58" s="35" t="e">
        <v>#N/A</v>
      </c>
      <c r="I58" s="21"/>
    </row>
    <row r="59" spans="2:9" x14ac:dyDescent="0.2">
      <c r="B59" s="38">
        <v>44805</v>
      </c>
      <c r="C59" s="96">
        <v>84.26</v>
      </c>
      <c r="D59" s="41" t="e">
        <v>#N/A</v>
      </c>
      <c r="E59" s="35" t="e">
        <v>#N/A</v>
      </c>
      <c r="I59" s="21"/>
    </row>
    <row r="60" spans="2:9" x14ac:dyDescent="0.2">
      <c r="B60" s="38">
        <v>44835</v>
      </c>
      <c r="C60" s="96">
        <v>87.55</v>
      </c>
      <c r="D60" s="41" t="e">
        <v>#N/A</v>
      </c>
      <c r="E60" s="35" t="e">
        <v>#N/A</v>
      </c>
      <c r="I60" s="21"/>
    </row>
    <row r="61" spans="2:9" x14ac:dyDescent="0.2">
      <c r="B61" s="38">
        <v>44866</v>
      </c>
      <c r="C61" s="96">
        <v>84.37</v>
      </c>
      <c r="D61" s="41" t="e">
        <v>#N/A</v>
      </c>
      <c r="E61" s="35" t="e">
        <v>#N/A</v>
      </c>
      <c r="I61" s="21"/>
    </row>
    <row r="62" spans="2:9" x14ac:dyDescent="0.2">
      <c r="B62" s="38">
        <v>44896</v>
      </c>
      <c r="C62" s="96">
        <v>76.44</v>
      </c>
      <c r="D62" s="41" t="e">
        <v>#N/A</v>
      </c>
      <c r="E62" s="35" t="e">
        <v>#N/A</v>
      </c>
      <c r="I62" s="21"/>
    </row>
    <row r="63" spans="2:9" x14ac:dyDescent="0.2">
      <c r="B63" s="38">
        <v>44927</v>
      </c>
      <c r="C63" s="96">
        <v>78.12</v>
      </c>
      <c r="D63" s="41" t="e">
        <v>#N/A</v>
      </c>
      <c r="E63" s="41" t="e">
        <v>#N/A</v>
      </c>
      <c r="I63" s="21"/>
    </row>
    <row r="64" spans="2:9" x14ac:dyDescent="0.2">
      <c r="B64" s="38">
        <v>44958</v>
      </c>
      <c r="C64" s="96">
        <v>76.83</v>
      </c>
      <c r="D64" s="41" t="e">
        <v>#N/A</v>
      </c>
      <c r="E64" s="35" t="e">
        <v>#N/A</v>
      </c>
      <c r="I64" s="21"/>
    </row>
    <row r="65" spans="2:9" x14ac:dyDescent="0.2">
      <c r="B65" s="38">
        <v>44986</v>
      </c>
      <c r="C65" s="96">
        <v>73.28</v>
      </c>
      <c r="D65" s="41" t="e">
        <v>#N/A</v>
      </c>
      <c r="E65" s="35" t="e">
        <v>#N/A</v>
      </c>
      <c r="I65" s="21"/>
    </row>
    <row r="66" spans="2:9" x14ac:dyDescent="0.2">
      <c r="B66" s="38">
        <v>45017</v>
      </c>
      <c r="C66" s="96">
        <v>79.45</v>
      </c>
      <c r="D66" s="41" t="e">
        <v>#N/A</v>
      </c>
      <c r="E66" s="35" t="e">
        <v>#N/A</v>
      </c>
      <c r="I66" s="21"/>
    </row>
    <row r="67" spans="2:9" x14ac:dyDescent="0.2">
      <c r="B67" s="38">
        <v>45047</v>
      </c>
      <c r="C67" s="96">
        <v>71.58</v>
      </c>
      <c r="D67" s="41" t="e">
        <v>#N/A</v>
      </c>
      <c r="E67" s="35" t="e">
        <v>#N/A</v>
      </c>
      <c r="I67" s="21"/>
    </row>
    <row r="68" spans="2:9" x14ac:dyDescent="0.2">
      <c r="B68" s="38">
        <v>45078</v>
      </c>
      <c r="C68" s="96">
        <v>70.25</v>
      </c>
      <c r="D68" s="41" t="e">
        <v>#N/A</v>
      </c>
      <c r="E68" s="35" t="e">
        <v>#N/A</v>
      </c>
      <c r="I68" s="21"/>
    </row>
    <row r="69" spans="2:9" x14ac:dyDescent="0.2">
      <c r="B69" s="38">
        <v>45108</v>
      </c>
      <c r="C69" s="96">
        <v>76.069999999999993</v>
      </c>
      <c r="D69" s="41" t="e">
        <v>#N/A</v>
      </c>
      <c r="E69" s="35" t="e">
        <v>#N/A</v>
      </c>
      <c r="I69" s="21"/>
    </row>
    <row r="70" spans="2:9" x14ac:dyDescent="0.2">
      <c r="B70" s="38">
        <v>45139</v>
      </c>
      <c r="C70" s="96">
        <v>81.39</v>
      </c>
      <c r="D70" s="41" t="e">
        <v>#N/A</v>
      </c>
      <c r="E70" s="35" t="e">
        <v>#N/A</v>
      </c>
      <c r="I70" s="21"/>
    </row>
    <row r="71" spans="2:9" x14ac:dyDescent="0.2">
      <c r="B71" s="38">
        <v>45170</v>
      </c>
      <c r="C71" s="96">
        <v>89.43</v>
      </c>
      <c r="D71" s="41" t="e">
        <v>#N/A</v>
      </c>
      <c r="E71" s="35" t="e">
        <v>#N/A</v>
      </c>
      <c r="I71" s="21"/>
    </row>
    <row r="72" spans="2:9" x14ac:dyDescent="0.2">
      <c r="B72" s="38">
        <v>45200</v>
      </c>
      <c r="C72" s="96">
        <v>85.64</v>
      </c>
      <c r="D72" s="41" t="e">
        <v>#N/A</v>
      </c>
      <c r="E72" s="35" t="e">
        <v>#N/A</v>
      </c>
      <c r="I72" s="21"/>
    </row>
    <row r="73" spans="2:9" x14ac:dyDescent="0.2">
      <c r="B73" s="38">
        <v>45231</v>
      </c>
      <c r="C73" s="96">
        <v>77.69</v>
      </c>
      <c r="D73" s="41" t="e">
        <v>#N/A</v>
      </c>
      <c r="E73" s="35" t="e">
        <v>#N/A</v>
      </c>
      <c r="I73" s="21"/>
    </row>
    <row r="74" spans="2:9" x14ac:dyDescent="0.2">
      <c r="B74" s="38">
        <v>45261</v>
      </c>
      <c r="C74" s="96">
        <v>71.900000000000006</v>
      </c>
      <c r="D74" s="41" t="e">
        <v>#N/A</v>
      </c>
      <c r="E74" s="35" t="e">
        <v>#N/A</v>
      </c>
      <c r="I74" s="21"/>
    </row>
    <row r="75" spans="2:9" x14ac:dyDescent="0.2">
      <c r="B75" s="38">
        <v>45292</v>
      </c>
      <c r="C75" s="96">
        <v>74.150000000000006</v>
      </c>
      <c r="D75" s="41" t="e">
        <v>#N/A</v>
      </c>
      <c r="E75" s="41" t="e">
        <v>#N/A</v>
      </c>
    </row>
    <row r="76" spans="2:9" x14ac:dyDescent="0.2">
      <c r="B76" s="38">
        <v>45323</v>
      </c>
      <c r="C76" s="96">
        <v>77.25</v>
      </c>
      <c r="D76" s="41" t="e">
        <v>#N/A</v>
      </c>
      <c r="E76" s="35" t="e">
        <v>#N/A</v>
      </c>
    </row>
    <row r="77" spans="2:9" x14ac:dyDescent="0.2">
      <c r="B77" s="38">
        <v>45352</v>
      </c>
      <c r="C77" s="96">
        <v>81.28</v>
      </c>
      <c r="D77" s="41" t="e">
        <v>#N/A</v>
      </c>
      <c r="E77" s="35" t="e">
        <v>#N/A</v>
      </c>
    </row>
    <row r="78" spans="2:9" x14ac:dyDescent="0.2">
      <c r="B78" s="38">
        <v>45383</v>
      </c>
      <c r="C78" s="96">
        <v>85.35</v>
      </c>
      <c r="D78" s="41" t="e">
        <v>#N/A</v>
      </c>
      <c r="E78" s="35" t="e">
        <v>#N/A</v>
      </c>
    </row>
    <row r="79" spans="2:9" x14ac:dyDescent="0.2">
      <c r="B79" s="38">
        <v>45413</v>
      </c>
      <c r="C79" s="96">
        <v>80.02</v>
      </c>
      <c r="D79" s="41" t="e">
        <v>#N/A</v>
      </c>
      <c r="E79" s="35" t="e">
        <v>#N/A</v>
      </c>
    </row>
    <row r="80" spans="2:9" x14ac:dyDescent="0.2">
      <c r="B80" s="38">
        <v>45444</v>
      </c>
      <c r="C80" s="96">
        <v>79.77</v>
      </c>
      <c r="D80" s="41" t="e">
        <v>#N/A</v>
      </c>
      <c r="E80" s="35" t="e">
        <v>#N/A</v>
      </c>
    </row>
    <row r="81" spans="2:5" x14ac:dyDescent="0.2">
      <c r="B81" s="38">
        <v>45474</v>
      </c>
      <c r="C81" s="96">
        <v>81.8</v>
      </c>
      <c r="D81" s="41" t="e">
        <v>#N/A</v>
      </c>
      <c r="E81" s="35" t="e">
        <v>#N/A</v>
      </c>
    </row>
    <row r="82" spans="2:5" x14ac:dyDescent="0.2">
      <c r="B82" s="38">
        <v>45505</v>
      </c>
      <c r="C82" s="96">
        <v>76.680000000000007</v>
      </c>
      <c r="D82" s="41" t="e">
        <v>#N/A</v>
      </c>
      <c r="E82" s="35" t="e">
        <v>#N/A</v>
      </c>
    </row>
    <row r="83" spans="2:5" x14ac:dyDescent="0.2">
      <c r="B83" s="38">
        <v>45536</v>
      </c>
      <c r="C83" s="96">
        <v>70.239999999999995</v>
      </c>
      <c r="D83" s="41" t="e">
        <v>#N/A</v>
      </c>
      <c r="E83" s="35" t="e">
        <v>#N/A</v>
      </c>
    </row>
    <row r="84" spans="2:5" x14ac:dyDescent="0.2">
      <c r="B84" s="38">
        <v>45566</v>
      </c>
      <c r="C84" s="96">
        <v>71.989999999999995</v>
      </c>
      <c r="D84" s="41" t="e">
        <v>#N/A</v>
      </c>
      <c r="E84" s="35" t="e">
        <v>#N/A</v>
      </c>
    </row>
    <row r="85" spans="2:5" x14ac:dyDescent="0.2">
      <c r="B85" s="38">
        <v>45597</v>
      </c>
      <c r="C85" s="96">
        <v>69.95</v>
      </c>
      <c r="D85" s="41" t="e">
        <v>#N/A</v>
      </c>
      <c r="E85" s="35" t="e">
        <v>#N/A</v>
      </c>
    </row>
    <row r="86" spans="2:5" x14ac:dyDescent="0.2">
      <c r="B86" s="38">
        <v>45627</v>
      </c>
      <c r="C86" s="96">
        <v>70.12</v>
      </c>
      <c r="D86" s="41" t="e">
        <v>#N/A</v>
      </c>
      <c r="E86" s="35" t="e">
        <v>#N/A</v>
      </c>
    </row>
    <row r="87" spans="2:5" x14ac:dyDescent="0.2">
      <c r="B87" s="38">
        <v>45658</v>
      </c>
      <c r="C87" s="96">
        <v>75.739999999999995</v>
      </c>
      <c r="D87" s="41" t="e">
        <v>#N/A</v>
      </c>
      <c r="E87" s="35" t="e">
        <v>#N/A</v>
      </c>
    </row>
    <row r="88" spans="2:5" x14ac:dyDescent="0.2">
      <c r="B88" s="38">
        <v>45689</v>
      </c>
      <c r="C88" s="96">
        <v>71.53</v>
      </c>
      <c r="D88" s="41" t="e">
        <v>#N/A</v>
      </c>
      <c r="E88" s="35" t="e">
        <v>#N/A</v>
      </c>
    </row>
    <row r="89" spans="2:5" x14ac:dyDescent="0.2">
      <c r="B89" s="38">
        <v>45717</v>
      </c>
      <c r="C89" s="96">
        <v>68.239999999999995</v>
      </c>
      <c r="D89" s="41" t="e">
        <v>#N/A</v>
      </c>
      <c r="E89" s="35" t="e">
        <v>#N/A</v>
      </c>
    </row>
    <row r="90" spans="2:5" x14ac:dyDescent="0.2">
      <c r="B90" s="38">
        <v>45748</v>
      </c>
      <c r="C90" s="96">
        <v>63.54</v>
      </c>
      <c r="D90" s="41" t="e">
        <v>#N/A</v>
      </c>
      <c r="E90" s="35" t="e">
        <v>#N/A</v>
      </c>
    </row>
    <row r="91" spans="2:5" x14ac:dyDescent="0.2">
      <c r="B91" s="38">
        <v>45778</v>
      </c>
      <c r="C91" s="96">
        <v>62.17</v>
      </c>
      <c r="D91" s="41" t="e">
        <v>#N/A</v>
      </c>
      <c r="E91" s="35" t="e">
        <v>#N/A</v>
      </c>
    </row>
    <row r="92" spans="2:5" x14ac:dyDescent="0.2">
      <c r="B92" s="38">
        <v>45809</v>
      </c>
      <c r="C92" s="96">
        <v>68.17</v>
      </c>
      <c r="D92" s="41" t="e">
        <v>#N/A</v>
      </c>
      <c r="E92" s="35" t="e">
        <v>#N/A</v>
      </c>
    </row>
    <row r="93" spans="2:5" x14ac:dyDescent="0.2">
      <c r="B93" s="38">
        <v>45839</v>
      </c>
      <c r="C93" s="96">
        <v>68.39</v>
      </c>
      <c r="D93" s="41" t="e">
        <v>#N/A</v>
      </c>
      <c r="E93" s="35" t="e">
        <v>#N/A</v>
      </c>
    </row>
    <row r="94" spans="2:5" x14ac:dyDescent="0.2">
      <c r="B94" s="38">
        <v>45870</v>
      </c>
      <c r="C94" s="96">
        <v>64.86</v>
      </c>
      <c r="D94" s="41" t="e">
        <v>#N/A</v>
      </c>
      <c r="E94" s="35" t="e">
        <v>#N/A</v>
      </c>
    </row>
    <row r="95" spans="2:5" x14ac:dyDescent="0.2">
      <c r="B95" s="38">
        <v>45901</v>
      </c>
      <c r="C95" s="96">
        <v>63.96</v>
      </c>
      <c r="D95" s="41" t="e">
        <v>#N/A</v>
      </c>
      <c r="E95" s="35" t="e">
        <v>#N/A</v>
      </c>
    </row>
    <row r="96" spans="2:5" x14ac:dyDescent="0.2">
      <c r="B96" s="38">
        <v>45931</v>
      </c>
      <c r="C96" s="96">
        <v>60.89</v>
      </c>
      <c r="D96" s="41">
        <v>60.89</v>
      </c>
      <c r="E96" s="35" t="e">
        <v>#N/A</v>
      </c>
    </row>
    <row r="97" spans="2:5" x14ac:dyDescent="0.2">
      <c r="B97" s="38">
        <v>45962</v>
      </c>
      <c r="C97" s="96" t="e">
        <v>#N/A</v>
      </c>
      <c r="D97" s="41">
        <v>59</v>
      </c>
      <c r="E97" s="35" t="e">
        <v>#N/A</v>
      </c>
    </row>
    <row r="98" spans="2:5" x14ac:dyDescent="0.2">
      <c r="B98" s="38">
        <v>45992</v>
      </c>
      <c r="C98" s="96" t="e">
        <v>#N/A</v>
      </c>
      <c r="D98" s="41">
        <v>56</v>
      </c>
      <c r="E98" s="35">
        <v>60.323999999999998</v>
      </c>
    </row>
    <row r="99" spans="2:5" x14ac:dyDescent="0.2">
      <c r="B99" s="38">
        <v>46023</v>
      </c>
      <c r="C99" s="96" t="e">
        <v>#N/A</v>
      </c>
      <c r="D99" s="41">
        <v>52</v>
      </c>
      <c r="E99" s="35">
        <v>60.076000000000001</v>
      </c>
    </row>
    <row r="100" spans="2:5" x14ac:dyDescent="0.2">
      <c r="B100" s="38">
        <v>46054</v>
      </c>
      <c r="C100" s="96" t="e">
        <v>#N/A</v>
      </c>
      <c r="D100" s="41">
        <v>50</v>
      </c>
      <c r="E100" s="35">
        <v>59.847999999999999</v>
      </c>
    </row>
    <row r="101" spans="2:5" x14ac:dyDescent="0.2">
      <c r="B101" s="38">
        <v>46082</v>
      </c>
      <c r="C101" s="96" t="e">
        <v>#N/A</v>
      </c>
      <c r="D101" s="41">
        <v>49</v>
      </c>
      <c r="E101" s="35">
        <v>59.736000000000004</v>
      </c>
    </row>
    <row r="102" spans="2:5" x14ac:dyDescent="0.2">
      <c r="B102" s="38">
        <v>46113</v>
      </c>
      <c r="C102" s="96" t="e">
        <v>#N/A</v>
      </c>
      <c r="D102" s="41">
        <v>49</v>
      </c>
      <c r="E102" s="35">
        <v>59.738</v>
      </c>
    </row>
    <row r="103" spans="2:5" x14ac:dyDescent="0.2">
      <c r="B103" s="38">
        <v>46143</v>
      </c>
      <c r="C103" s="96" t="e">
        <v>#N/A</v>
      </c>
      <c r="D103" s="41">
        <v>51</v>
      </c>
      <c r="E103" s="35">
        <v>59.796000000000006</v>
      </c>
    </row>
    <row r="104" spans="2:5" x14ac:dyDescent="0.2">
      <c r="B104" s="38">
        <v>46174</v>
      </c>
      <c r="C104" s="96" t="e">
        <v>#N/A</v>
      </c>
      <c r="D104" s="41">
        <v>52</v>
      </c>
      <c r="E104" s="35">
        <v>59.872</v>
      </c>
    </row>
    <row r="105" spans="2:5" x14ac:dyDescent="0.2">
      <c r="B105" s="38">
        <v>46204</v>
      </c>
      <c r="C105" s="96" t="e">
        <v>#N/A</v>
      </c>
      <c r="D105" s="41">
        <v>52</v>
      </c>
      <c r="E105" s="35">
        <v>59.918000000000006</v>
      </c>
    </row>
    <row r="106" spans="2:5" x14ac:dyDescent="0.2">
      <c r="B106" s="38">
        <v>46235</v>
      </c>
      <c r="C106" s="96" t="e">
        <v>#N/A</v>
      </c>
      <c r="D106" s="41">
        <v>52</v>
      </c>
      <c r="E106" s="35">
        <v>59.923999999999999</v>
      </c>
    </row>
    <row r="107" spans="2:5" x14ac:dyDescent="0.2">
      <c r="B107" s="38">
        <v>46266</v>
      </c>
      <c r="C107" s="96" t="e">
        <v>#N/A</v>
      </c>
      <c r="D107" s="41">
        <v>52</v>
      </c>
      <c r="E107" s="35">
        <v>59.9</v>
      </c>
    </row>
    <row r="108" spans="2:5" x14ac:dyDescent="0.2">
      <c r="B108" s="38">
        <v>46296</v>
      </c>
      <c r="C108" s="96" t="e">
        <v>#N/A</v>
      </c>
      <c r="D108" s="41">
        <v>52</v>
      </c>
      <c r="E108" s="35">
        <v>59.879999999999995</v>
      </c>
    </row>
    <row r="109" spans="2:5" x14ac:dyDescent="0.2">
      <c r="B109" s="38">
        <v>46327</v>
      </c>
      <c r="C109" s="96" t="e">
        <v>#N/A</v>
      </c>
      <c r="D109" s="41">
        <v>52</v>
      </c>
      <c r="E109" s="35">
        <v>59.896000000000001</v>
      </c>
    </row>
    <row r="110" spans="2:5" x14ac:dyDescent="0.2">
      <c r="B110" s="39">
        <v>46357</v>
      </c>
      <c r="C110" s="297" t="e">
        <v>#N/A</v>
      </c>
      <c r="D110" s="298">
        <v>52</v>
      </c>
      <c r="E110" s="36">
        <v>59.915999999999997</v>
      </c>
    </row>
    <row r="111" spans="2:5" x14ac:dyDescent="0.2">
      <c r="B111" s="38"/>
      <c r="C111" s="35"/>
      <c r="D111" s="35"/>
      <c r="E111" s="35"/>
    </row>
    <row r="112" spans="2:5" x14ac:dyDescent="0.2">
      <c r="B112" s="23" t="s">
        <v>968</v>
      </c>
    </row>
    <row r="113" spans="2:13" x14ac:dyDescent="0.2">
      <c r="B113" s="455" t="s">
        <v>966</v>
      </c>
      <c r="C113" s="456"/>
      <c r="D113" s="456"/>
      <c r="E113" s="456"/>
      <c r="F113" s="456"/>
      <c r="G113" s="456"/>
      <c r="H113" s="456"/>
      <c r="I113" s="456"/>
    </row>
    <row r="114" spans="2:13" x14ac:dyDescent="0.2">
      <c r="B114" s="456"/>
      <c r="C114" s="456"/>
      <c r="D114" s="456"/>
      <c r="E114" s="456"/>
      <c r="F114" s="456"/>
      <c r="G114" s="456"/>
      <c r="H114" s="456"/>
      <c r="I114" s="456"/>
    </row>
    <row r="115" spans="2:13" ht="12.75" customHeight="1" x14ac:dyDescent="0.2">
      <c r="B115" s="457"/>
      <c r="C115" s="457"/>
      <c r="D115" s="457"/>
      <c r="E115" s="457"/>
      <c r="F115" s="457"/>
      <c r="G115" s="457"/>
      <c r="H115" s="457"/>
      <c r="I115" s="457"/>
      <c r="J115" s="269"/>
      <c r="K115" s="269"/>
      <c r="L115" s="269"/>
      <c r="M115" s="269"/>
    </row>
    <row r="116" spans="2:13" x14ac:dyDescent="0.2">
      <c r="J116" s="269"/>
      <c r="K116" s="269"/>
      <c r="L116" s="269"/>
      <c r="M116" s="269"/>
    </row>
    <row r="121" spans="2:13" ht="15.75" x14ac:dyDescent="0.25">
      <c r="B121" s="37"/>
    </row>
    <row r="132" spans="2:2" x14ac:dyDescent="0.2">
      <c r="B132" s="40"/>
    </row>
    <row r="133" spans="2:2" x14ac:dyDescent="0.2">
      <c r="B133" s="40"/>
    </row>
    <row r="134" spans="2:2" x14ac:dyDescent="0.2">
      <c r="B134" s="40"/>
    </row>
    <row r="135" spans="2:2" x14ac:dyDescent="0.2">
      <c r="B135" s="40"/>
    </row>
    <row r="136" spans="2:2" x14ac:dyDescent="0.2">
      <c r="B136" s="40"/>
    </row>
    <row r="137" spans="2:2" x14ac:dyDescent="0.2">
      <c r="B137" s="40"/>
    </row>
  </sheetData>
  <mergeCells count="1">
    <mergeCell ref="B113:I115"/>
  </mergeCells>
  <phoneticPr fontId="27" type="noConversion"/>
  <conditionalFormatting sqref="C27:C110">
    <cfRule type="expression" dxfId="27" priority="1" stopIfTrue="1">
      <formula>ISNA(C27)</formula>
    </cfRule>
  </conditionalFormatting>
  <conditionalFormatting sqref="C27:E111">
    <cfRule type="expression" dxfId="26" priority="2" stopIfTrue="1">
      <formula>ISNA(C27)</formula>
    </cfRule>
  </conditionalFormatting>
  <hyperlinks>
    <hyperlink ref="A3" location="Contents!A1" display="Return to Contents" xr:uid="{00000000-0004-0000-0200-000000000000}"/>
  </hyperlinks>
  <pageMargins left="0.75" right="0.75" top="1" bottom="1" header="0.5" footer="0.5"/>
  <pageSetup scale="2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6">
    <pageSetUpPr fitToPage="1"/>
  </sheetPr>
  <dimension ref="A1:Q118"/>
  <sheetViews>
    <sheetView workbookViewId="0"/>
  </sheetViews>
  <sheetFormatPr defaultRowHeight="12.75" x14ac:dyDescent="0.2"/>
  <cols>
    <col min="16" max="16" width="43.28515625" customWidth="1"/>
    <col min="17" max="17" width="9.7109375" customWidth="1"/>
  </cols>
  <sheetData>
    <row r="1" spans="1:17" x14ac:dyDescent="0.2">
      <c r="M1" s="87"/>
    </row>
    <row r="2" spans="1:17" ht="15.75" x14ac:dyDescent="0.25">
      <c r="A2" s="31" t="s">
        <v>967</v>
      </c>
    </row>
    <row r="3" spans="1:17" x14ac:dyDescent="0.2">
      <c r="A3" s="16" t="s">
        <v>16</v>
      </c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183" t="s">
        <v>515</v>
      </c>
      <c r="Q6" s="170" t="s">
        <v>514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48"/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469" t="s">
        <v>39</v>
      </c>
      <c r="D26" s="469"/>
      <c r="E26" s="469"/>
    </row>
    <row r="27" spans="1:11" x14ac:dyDescent="0.2">
      <c r="A27" s="2"/>
      <c r="B27" s="26" t="s">
        <v>37</v>
      </c>
      <c r="C27" s="146" t="s">
        <v>999</v>
      </c>
      <c r="D27" s="146"/>
      <c r="E27" s="146"/>
    </row>
    <row r="28" spans="1:11" x14ac:dyDescent="0.2">
      <c r="A28" s="4"/>
      <c r="B28" s="24" t="s">
        <v>38</v>
      </c>
      <c r="C28" s="24" t="s">
        <v>8</v>
      </c>
      <c r="D28" s="24" t="s">
        <v>9</v>
      </c>
      <c r="E28" s="24" t="s">
        <v>13</v>
      </c>
    </row>
    <row r="29" spans="1:11" x14ac:dyDescent="0.2">
      <c r="A29" s="1">
        <v>43831</v>
      </c>
      <c r="B29" s="10">
        <v>74.251000000000005</v>
      </c>
      <c r="C29" s="30">
        <f>+MIN($B$29,$B$41,$B$53,$B$65,$B$77)</f>
        <v>48.018999999999998</v>
      </c>
      <c r="D29" s="30">
        <f>+MAX($B$29,$B$41,$B$53,$B$65,$B$77)</f>
        <v>74.251000000000005</v>
      </c>
      <c r="E29" s="13">
        <f t="shared" ref="E29:E92" si="0">D29-C29</f>
        <v>26.232000000000006</v>
      </c>
      <c r="G29" s="30"/>
      <c r="H29" s="13"/>
    </row>
    <row r="30" spans="1:11" x14ac:dyDescent="0.2">
      <c r="A30" s="1">
        <v>43862</v>
      </c>
      <c r="B30" s="10">
        <v>64.100999999999999</v>
      </c>
      <c r="C30" s="30">
        <f>+MIN($B$30,$B$42,$B$54,$B$66,$B$78)</f>
        <v>37.734000000000002</v>
      </c>
      <c r="D30" s="30">
        <f>+MAX($B$30,$B$42,$B$54,$B$66,$B$78)</f>
        <v>64.100999999999999</v>
      </c>
      <c r="E30" s="13">
        <f t="shared" si="0"/>
        <v>26.366999999999997</v>
      </c>
      <c r="G30" s="30"/>
      <c r="H30" s="13"/>
    </row>
    <row r="31" spans="1:11" x14ac:dyDescent="0.2">
      <c r="A31" s="1">
        <v>43891</v>
      </c>
      <c r="B31" s="10">
        <v>60.81</v>
      </c>
      <c r="C31" s="30">
        <f>+MIN($B$31,$B$43,$B$55,$B$67,$B$79)</f>
        <v>36.265999999999998</v>
      </c>
      <c r="D31" s="30">
        <f>+MAX($B$31,$B$43,$B$55,$B$67,$B$79)</f>
        <v>60.81</v>
      </c>
      <c r="E31" s="13">
        <f t="shared" si="0"/>
        <v>24.544000000000004</v>
      </c>
      <c r="G31" s="30"/>
      <c r="H31" s="13"/>
    </row>
    <row r="32" spans="1:11" x14ac:dyDescent="0.2">
      <c r="A32" s="1">
        <v>43922</v>
      </c>
      <c r="B32" s="10">
        <v>62.905000000000001</v>
      </c>
      <c r="C32" s="30">
        <f>+MIN($B$32,$B$44,$B$56,$B$68,$B$80)</f>
        <v>40.213999999999999</v>
      </c>
      <c r="D32" s="30">
        <f>+MAX($B$32,$B$44,$B$56,$B$68,$B$80)</f>
        <v>62.905000000000001</v>
      </c>
      <c r="E32" s="13">
        <f t="shared" si="0"/>
        <v>22.691000000000003</v>
      </c>
      <c r="G32" s="30"/>
      <c r="H32" s="13"/>
    </row>
    <row r="33" spans="1:8" x14ac:dyDescent="0.2">
      <c r="A33" s="1">
        <v>43952</v>
      </c>
      <c r="B33" s="10">
        <v>68.11</v>
      </c>
      <c r="C33" s="30">
        <f>+MIN($B$33,$B$45,$B$57,$B$69,$B$81)</f>
        <v>49.670999999999999</v>
      </c>
      <c r="D33" s="30">
        <f>+MAX($B$33,$B$45,$B$57,$B$69,$B$81)</f>
        <v>71.049000000000007</v>
      </c>
      <c r="E33" s="13">
        <f t="shared" si="0"/>
        <v>21.378000000000007</v>
      </c>
      <c r="G33" s="30"/>
      <c r="H33" s="13"/>
    </row>
    <row r="34" spans="1:8" x14ac:dyDescent="0.2">
      <c r="A34" s="1">
        <v>43983</v>
      </c>
      <c r="B34" s="10">
        <v>75.802999999999997</v>
      </c>
      <c r="C34" s="30">
        <f>+MIN($B$34,$B$46,$B$58,$B$70,$B$82)</f>
        <v>54.127000000000002</v>
      </c>
      <c r="D34" s="30">
        <f>+MAX($B$34,$B$46,$B$58,$B$70,$B$82)</f>
        <v>79.191999999999993</v>
      </c>
      <c r="E34" s="13">
        <f t="shared" si="0"/>
        <v>25.064999999999991</v>
      </c>
      <c r="G34" s="30"/>
      <c r="H34" s="13"/>
    </row>
    <row r="35" spans="1:8" x14ac:dyDescent="0.2">
      <c r="A35" s="1">
        <v>44013</v>
      </c>
      <c r="B35" s="10">
        <v>85.442999999999998</v>
      </c>
      <c r="C35" s="30">
        <f>+MIN($B$35,$B$47,$B$59,$B$71,$B$83)</f>
        <v>64.161000000000001</v>
      </c>
      <c r="D35" s="30">
        <f>+MAX($B$35,$B$47,$B$59,$B$71,$B$83)</f>
        <v>87.069000000000003</v>
      </c>
      <c r="E35" s="13">
        <f t="shared" si="0"/>
        <v>22.908000000000001</v>
      </c>
      <c r="G35" s="30"/>
      <c r="H35" s="13"/>
    </row>
    <row r="36" spans="1:8" x14ac:dyDescent="0.2">
      <c r="A36" s="1">
        <v>44044</v>
      </c>
      <c r="B36" s="10">
        <v>95.254999999999995</v>
      </c>
      <c r="C36" s="30">
        <f>+MIN($B$36,$B$48,$B$60,$B$72,$B$84)</f>
        <v>69.605999999999995</v>
      </c>
      <c r="D36" s="30">
        <f>+MAX($B$36,$B$48,$B$60,$B$72,$B$84)</f>
        <v>96.358999999999995</v>
      </c>
      <c r="E36" s="13">
        <f t="shared" si="0"/>
        <v>26.753</v>
      </c>
      <c r="G36" s="30"/>
      <c r="H36" s="13"/>
    </row>
    <row r="37" spans="1:8" x14ac:dyDescent="0.2">
      <c r="A37" s="1">
        <v>44075</v>
      </c>
      <c r="B37" s="10">
        <v>100.31399999999999</v>
      </c>
      <c r="C37" s="30">
        <f>+MIN($B$37,$B$49,$B$61,$B$73,$B$85)</f>
        <v>72.167000000000002</v>
      </c>
      <c r="D37" s="30">
        <f>+MAX($B$37,$B$49,$B$61,$B$73,$B$85)</f>
        <v>101.404</v>
      </c>
      <c r="E37" s="13">
        <f t="shared" si="0"/>
        <v>29.236999999999995</v>
      </c>
      <c r="G37" s="30"/>
      <c r="H37" s="13"/>
    </row>
    <row r="38" spans="1:8" x14ac:dyDescent="0.2">
      <c r="A38" s="1">
        <v>44105</v>
      </c>
      <c r="B38" s="10">
        <v>94.662000000000006</v>
      </c>
      <c r="C38" s="30">
        <f>+MIN($B$38,$B$50,$B$62,$B$74,$B$86)</f>
        <v>76.198999999999998</v>
      </c>
      <c r="D38" s="30">
        <f>+MAX($B$38,$B$50,$B$62,$B$74,$B$86)</f>
        <v>97.908000000000001</v>
      </c>
      <c r="E38" s="13">
        <f t="shared" si="0"/>
        <v>21.709000000000003</v>
      </c>
      <c r="G38" s="30"/>
      <c r="H38" s="13"/>
    </row>
    <row r="39" spans="1:8" x14ac:dyDescent="0.2">
      <c r="A39" s="1">
        <v>44136</v>
      </c>
      <c r="B39" s="10">
        <v>89.388000000000005</v>
      </c>
      <c r="C39" s="30">
        <f>+MIN($B$39,$B$51,$B$63,$B$75,$B$87)</f>
        <v>72.114999999999995</v>
      </c>
      <c r="D39" s="30">
        <f>+MAX($B$39,$B$51,$B$63,$B$75,$B$87)</f>
        <v>92.438999999999993</v>
      </c>
      <c r="E39" s="13">
        <f t="shared" si="0"/>
        <v>20.323999999999998</v>
      </c>
      <c r="G39" s="30"/>
      <c r="H39" s="13"/>
    </row>
    <row r="40" spans="1:8" x14ac:dyDescent="0.2">
      <c r="A40" s="1">
        <v>44166</v>
      </c>
      <c r="B40" s="10">
        <v>69.855999999999995</v>
      </c>
      <c r="C40" s="30">
        <f>+MIN($B$40,$B$52,$B$64,$B$76,$B$88)</f>
        <v>63.838999999999999</v>
      </c>
      <c r="D40" s="30">
        <f>+MAX($B$40,$B$52,$B$64,$B$76,$B$88)</f>
        <v>80.662999999999997</v>
      </c>
      <c r="E40" s="13">
        <f t="shared" si="0"/>
        <v>16.823999999999998</v>
      </c>
      <c r="G40" s="30"/>
      <c r="H40" s="13"/>
    </row>
    <row r="41" spans="1:8" x14ac:dyDescent="0.2">
      <c r="A41" s="1">
        <v>44197</v>
      </c>
      <c r="B41" s="10">
        <v>55.151000000000003</v>
      </c>
      <c r="C41" s="30">
        <f>+MIN($B$29,$B$41,$B$53,$B$65,$B$77)</f>
        <v>48.018999999999998</v>
      </c>
      <c r="D41" s="30">
        <f>+MAX($B$29,$B$41,$B$53,$B$65,$B$77)</f>
        <v>74.251000000000005</v>
      </c>
      <c r="E41" s="13">
        <f t="shared" si="0"/>
        <v>26.232000000000006</v>
      </c>
      <c r="G41" s="30"/>
      <c r="H41" s="13"/>
    </row>
    <row r="42" spans="1:8" x14ac:dyDescent="0.2">
      <c r="A42" s="1">
        <v>44228</v>
      </c>
      <c r="B42" s="10">
        <v>43.514000000000003</v>
      </c>
      <c r="C42" s="30">
        <f>+MIN($B$30,$B$42,$B$54,$B$66,$B$78)</f>
        <v>37.734000000000002</v>
      </c>
      <c r="D42" s="30">
        <f>+MAX($B$30,$B$42,$B$54,$B$66,$B$78)</f>
        <v>64.100999999999999</v>
      </c>
      <c r="E42" s="13">
        <f t="shared" si="0"/>
        <v>26.366999999999997</v>
      </c>
      <c r="G42" s="30"/>
      <c r="H42" s="13"/>
    </row>
    <row r="43" spans="1:8" x14ac:dyDescent="0.2">
      <c r="A43" s="1">
        <v>44256</v>
      </c>
      <c r="B43" s="10">
        <v>41.744999999999997</v>
      </c>
      <c r="C43" s="30">
        <f>+MIN($B$31,$B$43,$B$55,$B$67,$B$79)</f>
        <v>36.265999999999998</v>
      </c>
      <c r="D43" s="30">
        <f>+MAX($B$31,$B$43,$B$55,$B$67,$B$79)</f>
        <v>60.81</v>
      </c>
      <c r="E43" s="13">
        <f t="shared" si="0"/>
        <v>24.544000000000004</v>
      </c>
      <c r="G43" s="30"/>
      <c r="H43" s="13"/>
    </row>
    <row r="44" spans="1:8" x14ac:dyDescent="0.2">
      <c r="A44" s="1">
        <v>44287</v>
      </c>
      <c r="B44" s="10">
        <v>44.915999999999997</v>
      </c>
      <c r="C44" s="30">
        <f>+MIN($B$32,$B$44,$B$56,$B$68,$B$80)</f>
        <v>40.213999999999999</v>
      </c>
      <c r="D44" s="30">
        <f>+MAX($B$32,$B$44,$B$56,$B$68,$B$80)</f>
        <v>62.905000000000001</v>
      </c>
      <c r="E44" s="13">
        <f t="shared" si="0"/>
        <v>22.691000000000003</v>
      </c>
      <c r="G44" s="30"/>
      <c r="H44" s="13"/>
    </row>
    <row r="45" spans="1:8" x14ac:dyDescent="0.2">
      <c r="A45" s="1">
        <v>44317</v>
      </c>
      <c r="B45" s="10">
        <v>52.225000000000001</v>
      </c>
      <c r="C45" s="30">
        <f>+MIN($B$33,$B$45,$B$57,$B$69,$B$81)</f>
        <v>49.670999999999999</v>
      </c>
      <c r="D45" s="30">
        <f>+MAX($B$33,$B$45,$B$57,$B$69,$B$81)</f>
        <v>71.049000000000007</v>
      </c>
      <c r="E45" s="13">
        <f t="shared" si="0"/>
        <v>21.378000000000007</v>
      </c>
      <c r="G45" s="30"/>
      <c r="H45" s="13"/>
    </row>
    <row r="46" spans="1:8" x14ac:dyDescent="0.2">
      <c r="A46" s="1">
        <v>44348</v>
      </c>
      <c r="B46" s="10">
        <v>56.784999999999997</v>
      </c>
      <c r="C46" s="30">
        <f>+MIN($B$34,$B$46,$B$58,$B$70,$B$82)</f>
        <v>54.127000000000002</v>
      </c>
      <c r="D46" s="30">
        <f>+MAX($B$34,$B$46,$B$58,$B$70,$B$82)</f>
        <v>79.191999999999993</v>
      </c>
      <c r="E46" s="13">
        <f t="shared" si="0"/>
        <v>25.064999999999991</v>
      </c>
      <c r="G46" s="30"/>
      <c r="H46" s="13"/>
    </row>
    <row r="47" spans="1:8" x14ac:dyDescent="0.2">
      <c r="A47" s="1">
        <v>44378</v>
      </c>
      <c r="B47" s="10">
        <v>64.31</v>
      </c>
      <c r="C47" s="30">
        <f>+MIN($B$35,$B$47,$B$59,$B$71,$B$83)</f>
        <v>64.161000000000001</v>
      </c>
      <c r="D47" s="30">
        <f>+MAX($B$35,$B$47,$B$59,$B$71,$B$83)</f>
        <v>87.069000000000003</v>
      </c>
      <c r="E47" s="13">
        <f t="shared" si="0"/>
        <v>22.908000000000001</v>
      </c>
      <c r="G47" s="30"/>
      <c r="H47" s="13"/>
    </row>
    <row r="48" spans="1:8" x14ac:dyDescent="0.2">
      <c r="A48" s="1">
        <v>44409</v>
      </c>
      <c r="B48" s="10">
        <v>69.605999999999995</v>
      </c>
      <c r="C48" s="30">
        <f>+MIN($B$36,$B$48,$B$60,$B$72,$B$84)</f>
        <v>69.605999999999995</v>
      </c>
      <c r="D48" s="30">
        <f>+MAX($B$36,$B$48,$B$60,$B$72,$B$84)</f>
        <v>96.358999999999995</v>
      </c>
      <c r="E48" s="13">
        <f t="shared" si="0"/>
        <v>26.753</v>
      </c>
      <c r="G48" s="30"/>
      <c r="H48" s="13"/>
    </row>
    <row r="49" spans="1:8" x14ac:dyDescent="0.2">
      <c r="A49" s="1">
        <v>44440</v>
      </c>
      <c r="B49" s="10">
        <v>72.167000000000002</v>
      </c>
      <c r="C49" s="30">
        <f>+MIN($B$37,$B$49,$B$61,$B$73,$B$85)</f>
        <v>72.167000000000002</v>
      </c>
      <c r="D49" s="30">
        <f>+MAX($B$37,$B$49,$B$61,$B$73,$B$85)</f>
        <v>101.404</v>
      </c>
      <c r="E49" s="13">
        <f t="shared" si="0"/>
        <v>29.236999999999995</v>
      </c>
      <c r="G49" s="30"/>
      <c r="H49" s="13"/>
    </row>
    <row r="50" spans="1:8" x14ac:dyDescent="0.2">
      <c r="A50" s="1">
        <v>44470</v>
      </c>
      <c r="B50" s="10">
        <v>76.198999999999998</v>
      </c>
      <c r="C50" s="30">
        <f>+MIN($B$38,$B$50,$B$62,$B$74,$B$86)</f>
        <v>76.198999999999998</v>
      </c>
      <c r="D50" s="30">
        <f>+MAX($B$38,$B$50,$B$62,$B$74,$B$86)</f>
        <v>97.908000000000001</v>
      </c>
      <c r="E50" s="13">
        <f t="shared" si="0"/>
        <v>21.709000000000003</v>
      </c>
      <c r="G50" s="30"/>
      <c r="H50" s="13"/>
    </row>
    <row r="51" spans="1:8" x14ac:dyDescent="0.2">
      <c r="A51" s="1">
        <v>44501</v>
      </c>
      <c r="B51" s="10">
        <v>72.114999999999995</v>
      </c>
      <c r="C51" s="30">
        <f>+MIN($B$39,$B$51,$B$63,$B$75,$B$87)</f>
        <v>72.114999999999995</v>
      </c>
      <c r="D51" s="30">
        <f>+MAX($B$39,$B$51,$B$63,$B$75,$B$87)</f>
        <v>92.438999999999993</v>
      </c>
      <c r="E51" s="13">
        <f t="shared" si="0"/>
        <v>20.323999999999998</v>
      </c>
      <c r="G51" s="30"/>
      <c r="H51" s="13"/>
    </row>
    <row r="52" spans="1:8" x14ac:dyDescent="0.2">
      <c r="A52" s="1">
        <v>44531</v>
      </c>
      <c r="B52" s="10">
        <v>63.838999999999999</v>
      </c>
      <c r="C52" s="30">
        <f>+MIN($B$40,$B$52,$B$64,$B$76,$B$88)</f>
        <v>63.838999999999999</v>
      </c>
      <c r="D52" s="30">
        <f>+MAX($B$40,$B$52,$B$64,$B$76,$B$88)</f>
        <v>80.662999999999997</v>
      </c>
      <c r="E52" s="13">
        <f t="shared" si="0"/>
        <v>16.823999999999998</v>
      </c>
      <c r="G52" s="30"/>
      <c r="H52" s="13"/>
    </row>
    <row r="53" spans="1:8" x14ac:dyDescent="0.2">
      <c r="A53" s="1">
        <v>44562</v>
      </c>
      <c r="B53" s="10">
        <v>48.018999999999998</v>
      </c>
      <c r="C53" s="30">
        <f>+MIN($B$29,$B$41,$B$53,$B$65,$B$77)</f>
        <v>48.018999999999998</v>
      </c>
      <c r="D53" s="30">
        <f>+MAX($B$29,$B$41,$B$53,$B$65,$B$77)</f>
        <v>74.251000000000005</v>
      </c>
      <c r="E53" s="13">
        <f t="shared" si="0"/>
        <v>26.232000000000006</v>
      </c>
      <c r="G53" s="30"/>
      <c r="H53" s="13"/>
    </row>
    <row r="54" spans="1:8" x14ac:dyDescent="0.2">
      <c r="A54" s="1">
        <v>44593</v>
      </c>
      <c r="B54" s="10">
        <v>37.734000000000002</v>
      </c>
      <c r="C54" s="30">
        <f>+MIN($B$30,$B$42,$B$54,$B$66,$B$78)</f>
        <v>37.734000000000002</v>
      </c>
      <c r="D54" s="30">
        <f>+MAX($B$30,$B$42,$B$54,$B$66,$B$78)</f>
        <v>64.100999999999999</v>
      </c>
      <c r="E54" s="13">
        <f t="shared" si="0"/>
        <v>26.366999999999997</v>
      </c>
      <c r="G54" s="30"/>
      <c r="H54" s="13"/>
    </row>
    <row r="55" spans="1:8" x14ac:dyDescent="0.2">
      <c r="A55" s="1">
        <v>44621</v>
      </c>
      <c r="B55" s="10">
        <v>36.265999999999998</v>
      </c>
      <c r="C55" s="30">
        <f>+MIN($B$31,$B$43,$B$55,$B$67,$B$79)</f>
        <v>36.265999999999998</v>
      </c>
      <c r="D55" s="30">
        <f>+MAX($B$31,$B$43,$B$55,$B$67,$B$79)</f>
        <v>60.81</v>
      </c>
      <c r="E55" s="13">
        <f t="shared" si="0"/>
        <v>24.544000000000004</v>
      </c>
      <c r="G55" s="30"/>
      <c r="H55" s="13"/>
    </row>
    <row r="56" spans="1:8" x14ac:dyDescent="0.2">
      <c r="A56" s="1">
        <v>44652</v>
      </c>
      <c r="B56" s="10">
        <v>40.213999999999999</v>
      </c>
      <c r="C56" s="30">
        <f>+MIN($B$32,$B$44,$B$56,$B$68,$B$80)</f>
        <v>40.213999999999999</v>
      </c>
      <c r="D56" s="30">
        <f>+MAX($B$32,$B$44,$B$56,$B$68,$B$80)</f>
        <v>62.905000000000001</v>
      </c>
      <c r="E56" s="13">
        <f t="shared" si="0"/>
        <v>22.691000000000003</v>
      </c>
      <c r="G56" s="30"/>
      <c r="H56" s="13"/>
    </row>
    <row r="57" spans="1:8" x14ac:dyDescent="0.2">
      <c r="A57" s="1">
        <v>44682</v>
      </c>
      <c r="B57" s="10">
        <v>49.670999999999999</v>
      </c>
      <c r="C57" s="30">
        <f>+MIN($B$33,$B$45,$B$57,$B$69,$B$81)</f>
        <v>49.670999999999999</v>
      </c>
      <c r="D57" s="30">
        <f>+MAX($B$33,$B$45,$B$57,$B$69,$B$81)</f>
        <v>71.049000000000007</v>
      </c>
      <c r="E57" s="13">
        <f t="shared" si="0"/>
        <v>21.378000000000007</v>
      </c>
      <c r="G57" s="30"/>
      <c r="H57" s="13"/>
    </row>
    <row r="58" spans="1:8" x14ac:dyDescent="0.2">
      <c r="A58" s="1">
        <v>44713</v>
      </c>
      <c r="B58" s="10">
        <v>54.127000000000002</v>
      </c>
      <c r="C58" s="30">
        <f>+MIN($B$34,$B$46,$B$58,$B$70,$B$82)</f>
        <v>54.127000000000002</v>
      </c>
      <c r="D58" s="30">
        <f>+MAX($B$34,$B$46,$B$58,$B$70,$B$82)</f>
        <v>79.191999999999993</v>
      </c>
      <c r="E58" s="13">
        <f t="shared" si="0"/>
        <v>25.064999999999991</v>
      </c>
      <c r="G58" s="30"/>
      <c r="H58" s="13"/>
    </row>
    <row r="59" spans="1:8" x14ac:dyDescent="0.2">
      <c r="A59" s="1">
        <v>44743</v>
      </c>
      <c r="B59" s="10">
        <v>64.161000000000001</v>
      </c>
      <c r="C59" s="30">
        <f>+MIN($B$35,$B$47,$B$59,$B$71,$B$83)</f>
        <v>64.161000000000001</v>
      </c>
      <c r="D59" s="30">
        <f>+MAX($B$35,$B$47,$B$59,$B$71,$B$83)</f>
        <v>87.069000000000003</v>
      </c>
      <c r="E59" s="13">
        <f t="shared" si="0"/>
        <v>22.908000000000001</v>
      </c>
      <c r="G59" s="30"/>
      <c r="H59" s="13"/>
    </row>
    <row r="60" spans="1:8" x14ac:dyDescent="0.2">
      <c r="A60" s="1">
        <v>44774</v>
      </c>
      <c r="B60" s="10">
        <v>72.837999999999994</v>
      </c>
      <c r="C60" s="30">
        <f>+MIN($B$36,$B$48,$B$60,$B$72,$B$84)</f>
        <v>69.605999999999995</v>
      </c>
      <c r="D60" s="30">
        <f>+MAX($B$36,$B$48,$B$60,$B$72,$B$84)</f>
        <v>96.358999999999995</v>
      </c>
      <c r="E60" s="13">
        <f t="shared" si="0"/>
        <v>26.753</v>
      </c>
      <c r="G60" s="30"/>
      <c r="H60" s="13"/>
    </row>
    <row r="61" spans="1:8" x14ac:dyDescent="0.2">
      <c r="A61" s="1">
        <v>44805</v>
      </c>
      <c r="B61" s="10">
        <v>81.98</v>
      </c>
      <c r="C61" s="30">
        <f>+MIN($B$37,$B$49,$B$61,$B$73,$B$85)</f>
        <v>72.167000000000002</v>
      </c>
      <c r="D61" s="30">
        <f>+MAX($B$37,$B$49,$B$61,$B$73,$B$85)</f>
        <v>101.404</v>
      </c>
      <c r="E61" s="13">
        <f t="shared" si="0"/>
        <v>29.236999999999995</v>
      </c>
      <c r="G61" s="30"/>
      <c r="H61" s="13"/>
    </row>
    <row r="62" spans="1:8" x14ac:dyDescent="0.2">
      <c r="A62" s="1">
        <v>44835</v>
      </c>
      <c r="B62" s="10">
        <v>86.724000000000004</v>
      </c>
      <c r="C62" s="30">
        <f>+MIN($B$38,$B$50,$B$62,$B$74,$B$86)</f>
        <v>76.198999999999998</v>
      </c>
      <c r="D62" s="30">
        <f>+MAX($B$38,$B$50,$B$62,$B$74,$B$86)</f>
        <v>97.908000000000001</v>
      </c>
      <c r="E62" s="13">
        <f t="shared" si="0"/>
        <v>21.709000000000003</v>
      </c>
      <c r="G62" s="30"/>
      <c r="H62" s="13"/>
    </row>
    <row r="63" spans="1:8" x14ac:dyDescent="0.2">
      <c r="A63" s="1">
        <v>44866</v>
      </c>
      <c r="B63" s="10">
        <v>87.671999999999997</v>
      </c>
      <c r="C63" s="30">
        <f>+MIN($B$39,$B$51,$B$63,$B$75,$B$87)</f>
        <v>72.114999999999995</v>
      </c>
      <c r="D63" s="30">
        <f>+MAX($B$39,$B$51,$B$63,$B$75,$B$87)</f>
        <v>92.438999999999993</v>
      </c>
      <c r="E63" s="13">
        <f t="shared" si="0"/>
        <v>20.323999999999998</v>
      </c>
      <c r="G63" s="30"/>
      <c r="H63" s="13"/>
    </row>
    <row r="64" spans="1:8" x14ac:dyDescent="0.2">
      <c r="A64" s="1">
        <v>44896</v>
      </c>
      <c r="B64" s="10">
        <v>76.641999999999996</v>
      </c>
      <c r="C64" s="30">
        <f>+MIN($B$40,$B$52,$B$64,$B$76,$B$88)</f>
        <v>63.838999999999999</v>
      </c>
      <c r="D64" s="30">
        <f>+MAX($B$40,$B$52,$B$64,$B$76,$B$88)</f>
        <v>80.662999999999997</v>
      </c>
      <c r="E64" s="13">
        <f t="shared" si="0"/>
        <v>16.823999999999998</v>
      </c>
      <c r="G64" s="30"/>
      <c r="H64" s="13"/>
    </row>
    <row r="65" spans="1:8" x14ac:dyDescent="0.2">
      <c r="A65" s="1">
        <v>44927</v>
      </c>
      <c r="B65" s="10">
        <v>68.543999999999997</v>
      </c>
      <c r="C65" s="30">
        <f>+MIN($B$29,$B$41,$B$53,$B$65,$B$77)</f>
        <v>48.018999999999998</v>
      </c>
      <c r="D65" s="30">
        <f>+MAX($B$29,$B$41,$B$53,$B$65,$B$77)</f>
        <v>74.251000000000005</v>
      </c>
      <c r="E65" s="13">
        <f t="shared" si="0"/>
        <v>26.232000000000006</v>
      </c>
      <c r="G65" s="30"/>
      <c r="H65" s="13"/>
    </row>
    <row r="66" spans="1:8" x14ac:dyDescent="0.2">
      <c r="A66" s="1">
        <v>44958</v>
      </c>
      <c r="B66" s="10">
        <v>60.451999999999998</v>
      </c>
      <c r="C66" s="30">
        <f>+MIN($B$30,$B$42,$B$54,$B$66,$B$78)</f>
        <v>37.734000000000002</v>
      </c>
      <c r="D66" s="30">
        <f>+MAX($B$30,$B$42,$B$54,$B$66,$B$78)</f>
        <v>64.100999999999999</v>
      </c>
      <c r="E66" s="13">
        <f t="shared" si="0"/>
        <v>26.366999999999997</v>
      </c>
      <c r="G66" s="30"/>
      <c r="H66" s="13"/>
    </row>
    <row r="67" spans="1:8" x14ac:dyDescent="0.2">
      <c r="A67" s="1">
        <v>44986</v>
      </c>
      <c r="B67" s="10">
        <v>55.197000000000003</v>
      </c>
      <c r="C67" s="30">
        <f>+MIN($B$31,$B$43,$B$55,$B$67,$B$79)</f>
        <v>36.265999999999998</v>
      </c>
      <c r="D67" s="30">
        <f>+MAX($B$31,$B$43,$B$55,$B$67,$B$79)</f>
        <v>60.81</v>
      </c>
      <c r="E67" s="13">
        <f t="shared" si="0"/>
        <v>24.544000000000004</v>
      </c>
      <c r="G67" s="30"/>
      <c r="H67" s="13"/>
    </row>
    <row r="68" spans="1:8" x14ac:dyDescent="0.2">
      <c r="A68" s="1">
        <v>45017</v>
      </c>
      <c r="B68" s="10">
        <v>60.600999999999999</v>
      </c>
      <c r="C68" s="30">
        <f>+MIN($B$32,$B$44,$B$56,$B$68,$B$80)</f>
        <v>40.213999999999999</v>
      </c>
      <c r="D68" s="30">
        <f>+MAX($B$32,$B$44,$B$56,$B$68,$B$80)</f>
        <v>62.905000000000001</v>
      </c>
      <c r="E68" s="13">
        <f t="shared" si="0"/>
        <v>22.691000000000003</v>
      </c>
      <c r="G68" s="30"/>
      <c r="H68" s="13"/>
    </row>
    <row r="69" spans="1:8" x14ac:dyDescent="0.2">
      <c r="A69" s="1">
        <v>45047</v>
      </c>
      <c r="B69" s="10">
        <v>71.049000000000007</v>
      </c>
      <c r="C69" s="30">
        <f>+MIN($B$33,$B$45,$B$57,$B$69,$B$81)</f>
        <v>49.670999999999999</v>
      </c>
      <c r="D69" s="30">
        <f>+MAX($B$33,$B$45,$B$57,$B$69,$B$81)</f>
        <v>71.049000000000007</v>
      </c>
      <c r="E69" s="13">
        <f t="shared" si="0"/>
        <v>21.378000000000007</v>
      </c>
      <c r="G69" s="30"/>
      <c r="H69" s="13"/>
    </row>
    <row r="70" spans="1:8" x14ac:dyDescent="0.2">
      <c r="A70" s="1">
        <v>45078</v>
      </c>
      <c r="B70" s="10">
        <v>79.191999999999993</v>
      </c>
      <c r="C70" s="30">
        <f>+MIN($B$34,$B$46,$B$58,$B$70,$B$82)</f>
        <v>54.127000000000002</v>
      </c>
      <c r="D70" s="30">
        <f>+MAX($B$34,$B$46,$B$58,$B$70,$B$82)</f>
        <v>79.191999999999993</v>
      </c>
      <c r="E70" s="13">
        <f t="shared" si="0"/>
        <v>25.064999999999991</v>
      </c>
      <c r="G70" s="30"/>
      <c r="H70" s="13"/>
    </row>
    <row r="71" spans="1:8" x14ac:dyDescent="0.2">
      <c r="A71" s="1">
        <v>45108</v>
      </c>
      <c r="B71" s="10">
        <v>86.676000000000002</v>
      </c>
      <c r="C71" s="30">
        <f>+MIN($B$35,$B$47,$B$59,$B$71,$B$83)</f>
        <v>64.161000000000001</v>
      </c>
      <c r="D71" s="30">
        <f>+MAX($B$35,$B$47,$B$59,$B$71,$B$83)</f>
        <v>87.069000000000003</v>
      </c>
      <c r="E71" s="13">
        <f t="shared" si="0"/>
        <v>22.908000000000001</v>
      </c>
      <c r="G71" s="30"/>
      <c r="H71" s="13"/>
    </row>
    <row r="72" spans="1:8" x14ac:dyDescent="0.2">
      <c r="A72" s="1">
        <v>45139</v>
      </c>
      <c r="B72" s="10">
        <v>96.358999999999995</v>
      </c>
      <c r="C72" s="30">
        <f>+MIN($B$36,$B$48,$B$60,$B$72,$B$84)</f>
        <v>69.605999999999995</v>
      </c>
      <c r="D72" s="30">
        <f>+MAX($B$36,$B$48,$B$60,$B$72,$B$84)</f>
        <v>96.358999999999995</v>
      </c>
      <c r="E72" s="13">
        <f t="shared" si="0"/>
        <v>26.753</v>
      </c>
      <c r="G72" s="30"/>
      <c r="H72" s="13"/>
    </row>
    <row r="73" spans="1:8" x14ac:dyDescent="0.2">
      <c r="A73" s="1">
        <v>45170</v>
      </c>
      <c r="B73" s="10">
        <v>101.404</v>
      </c>
      <c r="C73" s="30">
        <f>+MIN($B$37,$B$49,$B$61,$B$73,$B$85)</f>
        <v>72.167000000000002</v>
      </c>
      <c r="D73" s="30">
        <f>+MAX($B$37,$B$49,$B$61,$B$73,$B$85)</f>
        <v>101.404</v>
      </c>
      <c r="E73" s="13">
        <f t="shared" si="0"/>
        <v>29.236999999999995</v>
      </c>
      <c r="G73" s="30"/>
      <c r="H73" s="13"/>
    </row>
    <row r="74" spans="1:8" x14ac:dyDescent="0.2">
      <c r="A74" s="1">
        <v>45200</v>
      </c>
      <c r="B74" s="10">
        <v>97.908000000000001</v>
      </c>
      <c r="C74" s="30">
        <f>+MIN($B$38,$B$50,$B$62,$B$74,$B$86)</f>
        <v>76.198999999999998</v>
      </c>
      <c r="D74" s="30">
        <f>+MAX($B$38,$B$50,$B$62,$B$74,$B$86)</f>
        <v>97.908000000000001</v>
      </c>
      <c r="E74" s="13">
        <f t="shared" si="0"/>
        <v>21.709000000000003</v>
      </c>
      <c r="G74" s="30"/>
      <c r="H74" s="13"/>
    </row>
    <row r="75" spans="1:8" x14ac:dyDescent="0.2">
      <c r="A75" s="1">
        <v>45231</v>
      </c>
      <c r="B75" s="10">
        <v>90.122</v>
      </c>
      <c r="C75" s="30">
        <f>+MIN($B$39,$B$51,$B$63,$B$75,$B$87)</f>
        <v>72.114999999999995</v>
      </c>
      <c r="D75" s="30">
        <f>+MAX($B$39,$B$51,$B$63,$B$75,$B$87)</f>
        <v>92.438999999999993</v>
      </c>
      <c r="E75" s="13">
        <f t="shared" si="0"/>
        <v>20.323999999999998</v>
      </c>
      <c r="G75" s="30"/>
      <c r="H75" s="13"/>
    </row>
    <row r="76" spans="1:8" x14ac:dyDescent="0.2">
      <c r="A76" s="1">
        <v>45261</v>
      </c>
      <c r="B76" s="10">
        <v>79.64</v>
      </c>
      <c r="C76" s="30">
        <f>+MIN($B$40,$B$52,$B$64,$B$76,$B$88)</f>
        <v>63.838999999999999</v>
      </c>
      <c r="D76" s="30">
        <f>+MAX($B$40,$B$52,$B$64,$B$76,$B$88)</f>
        <v>80.662999999999997</v>
      </c>
      <c r="E76" s="13">
        <f t="shared" si="0"/>
        <v>16.823999999999998</v>
      </c>
      <c r="G76" s="30"/>
      <c r="H76" s="13"/>
    </row>
    <row r="77" spans="1:8" x14ac:dyDescent="0.2">
      <c r="A77" s="1">
        <v>45292</v>
      </c>
      <c r="B77" s="10">
        <v>59.95</v>
      </c>
      <c r="C77" s="30">
        <f>+MIN($B$29,$B$41,$B$53,$B$65,$B$77)</f>
        <v>48.018999999999998</v>
      </c>
      <c r="D77" s="30">
        <f>+MAX($B$29,$B$41,$B$53,$B$65,$B$77)</f>
        <v>74.251000000000005</v>
      </c>
      <c r="E77" s="13">
        <f t="shared" si="0"/>
        <v>26.232000000000006</v>
      </c>
      <c r="G77" s="30"/>
      <c r="H77" s="13"/>
    </row>
    <row r="78" spans="1:8" x14ac:dyDescent="0.2">
      <c r="A78" s="1">
        <v>45323</v>
      </c>
      <c r="B78" s="10">
        <v>49.584000000000003</v>
      </c>
      <c r="C78" s="30">
        <f>+MIN($B$30,$B$42,$B$54,$B$66,$B$78)</f>
        <v>37.734000000000002</v>
      </c>
      <c r="D78" s="30">
        <f>+MAX($B$30,$B$42,$B$54,$B$66,$B$78)</f>
        <v>64.100999999999999</v>
      </c>
      <c r="E78" s="13">
        <f t="shared" si="0"/>
        <v>26.366999999999997</v>
      </c>
      <c r="G78" s="30"/>
      <c r="H78" s="13"/>
    </row>
    <row r="79" spans="1:8" x14ac:dyDescent="0.2">
      <c r="A79" s="1">
        <v>45352</v>
      </c>
      <c r="B79" s="10">
        <v>51.591999999999999</v>
      </c>
      <c r="C79" s="30">
        <f>+MIN($B$31,$B$43,$B$55,$B$67,$B$79)</f>
        <v>36.265999999999998</v>
      </c>
      <c r="D79" s="30">
        <f>+MAX($B$31,$B$43,$B$55,$B$67,$B$79)</f>
        <v>60.81</v>
      </c>
      <c r="E79" s="13">
        <f t="shared" si="0"/>
        <v>24.544000000000004</v>
      </c>
      <c r="G79" s="30"/>
      <c r="H79" s="13"/>
    </row>
    <row r="80" spans="1:8" x14ac:dyDescent="0.2">
      <c r="A80" s="1">
        <v>45383</v>
      </c>
      <c r="B80" s="10">
        <v>57.13</v>
      </c>
      <c r="C80" s="30">
        <f>+MIN($B$32,$B$44,$B$56,$B$68,$B$80)</f>
        <v>40.213999999999999</v>
      </c>
      <c r="D80" s="30">
        <f>+MAX($B$32,$B$44,$B$56,$B$68,$B$80)</f>
        <v>62.905000000000001</v>
      </c>
      <c r="E80" s="13">
        <f t="shared" si="0"/>
        <v>22.691000000000003</v>
      </c>
      <c r="G80" s="30"/>
      <c r="H80" s="13"/>
    </row>
    <row r="81" spans="1:8" x14ac:dyDescent="0.2">
      <c r="A81" s="1">
        <v>45413</v>
      </c>
      <c r="B81" s="10">
        <v>66.498999999999995</v>
      </c>
      <c r="C81" s="30">
        <f>+MIN($B$33,$B$45,$B$57,$B$69,$B$81)</f>
        <v>49.670999999999999</v>
      </c>
      <c r="D81" s="30">
        <f>+MAX($B$33,$B$45,$B$57,$B$69,$B$81)</f>
        <v>71.049000000000007</v>
      </c>
      <c r="E81" s="13">
        <f t="shared" si="0"/>
        <v>21.378000000000007</v>
      </c>
      <c r="G81" s="30"/>
      <c r="H81" s="13"/>
    </row>
    <row r="82" spans="1:8" x14ac:dyDescent="0.2">
      <c r="A82" s="1">
        <v>45444</v>
      </c>
      <c r="B82" s="10">
        <v>74.856999999999999</v>
      </c>
      <c r="C82" s="30">
        <f>+MIN($B$34,$B$46,$B$58,$B$70,$B$82)</f>
        <v>54.127000000000002</v>
      </c>
      <c r="D82" s="30">
        <f>+MAX($B$34,$B$46,$B$58,$B$70,$B$82)</f>
        <v>79.191999999999993</v>
      </c>
      <c r="E82" s="13">
        <f t="shared" si="0"/>
        <v>25.064999999999991</v>
      </c>
      <c r="G82" s="30"/>
      <c r="H82" s="13"/>
    </row>
    <row r="83" spans="1:8" x14ac:dyDescent="0.2">
      <c r="A83" s="1">
        <v>45474</v>
      </c>
      <c r="B83" s="10">
        <v>87.069000000000003</v>
      </c>
      <c r="C83" s="30">
        <f>+MIN($B$35,$B$47,$B$59,$B$71,$B$83)</f>
        <v>64.161000000000001</v>
      </c>
      <c r="D83" s="30">
        <f>+MAX($B$35,$B$47,$B$59,$B$71,$B$83)</f>
        <v>87.069000000000003</v>
      </c>
      <c r="E83" s="13">
        <f t="shared" si="0"/>
        <v>22.908000000000001</v>
      </c>
      <c r="G83" s="30"/>
      <c r="H83" s="13"/>
    </row>
    <row r="84" spans="1:8" x14ac:dyDescent="0.2">
      <c r="A84" s="1">
        <v>45505</v>
      </c>
      <c r="B84" s="10">
        <v>93.796000000000006</v>
      </c>
      <c r="C84" s="30">
        <f>+MIN($B$36,$B$48,$B$60,$B$72,$B$84)</f>
        <v>69.605999999999995</v>
      </c>
      <c r="D84" s="30">
        <f>+MAX($B$36,$B$48,$B$60,$B$72,$B$84)</f>
        <v>96.358999999999995</v>
      </c>
      <c r="E84" s="13">
        <f t="shared" si="0"/>
        <v>26.753</v>
      </c>
      <c r="G84" s="30"/>
      <c r="H84" s="13"/>
    </row>
    <row r="85" spans="1:8" x14ac:dyDescent="0.2">
      <c r="A85" s="1">
        <v>45536</v>
      </c>
      <c r="B85" s="10">
        <v>97.305000000000007</v>
      </c>
      <c r="C85" s="30">
        <f>+MIN($B$37,$B$49,$B$61,$B$73,$B$85)</f>
        <v>72.167000000000002</v>
      </c>
      <c r="D85" s="30">
        <f>+MAX($B$37,$B$49,$B$61,$B$73,$B$85)</f>
        <v>101.404</v>
      </c>
      <c r="E85" s="13">
        <f t="shared" si="0"/>
        <v>29.236999999999995</v>
      </c>
      <c r="G85" s="30"/>
      <c r="H85" s="13"/>
    </row>
    <row r="86" spans="1:8" x14ac:dyDescent="0.2">
      <c r="A86" s="1">
        <v>45566</v>
      </c>
      <c r="B86" s="10">
        <v>97.292000000000002</v>
      </c>
      <c r="C86" s="30">
        <f>+MIN($B$38,$B$50,$B$62,$B$74,$B$86)</f>
        <v>76.198999999999998</v>
      </c>
      <c r="D86" s="30">
        <f>+MAX($B$38,$B$50,$B$62,$B$74,$B$86)</f>
        <v>97.908000000000001</v>
      </c>
      <c r="E86" s="13">
        <f t="shared" si="0"/>
        <v>21.709000000000003</v>
      </c>
      <c r="G86" s="30"/>
      <c r="H86" s="13"/>
    </row>
    <row r="87" spans="1:8" x14ac:dyDescent="0.2">
      <c r="A87" s="1">
        <v>45597</v>
      </c>
      <c r="B87" s="10">
        <v>92.438999999999993</v>
      </c>
      <c r="C87" s="30">
        <f>+MIN($B$39,$B$51,$B$63,$B$75,$B$87)</f>
        <v>72.114999999999995</v>
      </c>
      <c r="D87" s="30">
        <f>+MAX($B$39,$B$51,$B$63,$B$75,$B$87)</f>
        <v>92.438999999999993</v>
      </c>
      <c r="E87" s="13">
        <f t="shared" si="0"/>
        <v>20.323999999999998</v>
      </c>
      <c r="G87" s="30"/>
      <c r="H87" s="13"/>
    </row>
    <row r="88" spans="1:8" x14ac:dyDescent="0.2">
      <c r="A88" s="1">
        <v>45627</v>
      </c>
      <c r="B88" s="10">
        <v>80.662999999999997</v>
      </c>
      <c r="C88" s="30">
        <f>+MIN($B$40,$B$52,$B$64,$B$76,$B$88)</f>
        <v>63.838999999999999</v>
      </c>
      <c r="D88" s="30">
        <f>+MAX($B$40,$B$52,$B$64,$B$76,$B$88)</f>
        <v>80.662999999999997</v>
      </c>
      <c r="E88" s="13">
        <f t="shared" si="0"/>
        <v>16.823999999999998</v>
      </c>
      <c r="G88" s="30"/>
      <c r="H88" s="13"/>
    </row>
    <row r="89" spans="1:8" x14ac:dyDescent="0.2">
      <c r="A89" s="1">
        <v>45658</v>
      </c>
      <c r="B89" s="10">
        <v>59.335999999999999</v>
      </c>
      <c r="C89" s="30">
        <f>+MIN($B$29,$B$41,$B$53,$B$65,$B$77)</f>
        <v>48.018999999999998</v>
      </c>
      <c r="D89" s="30">
        <f>+MAX($B$29,$B$41,$B$53,$B$65,$B$77)</f>
        <v>74.251000000000005</v>
      </c>
      <c r="E89" s="13">
        <f t="shared" si="0"/>
        <v>26.232000000000006</v>
      </c>
      <c r="G89" s="30"/>
      <c r="H89" s="13"/>
    </row>
    <row r="90" spans="1:8" x14ac:dyDescent="0.2">
      <c r="A90" s="1">
        <v>45689</v>
      </c>
      <c r="B90" s="10">
        <v>46.610999999999997</v>
      </c>
      <c r="C90" s="30">
        <f>+MIN($B$30,$B$42,$B$54,$B$66,$B$78)</f>
        <v>37.734000000000002</v>
      </c>
      <c r="D90" s="30">
        <f>+MAX($B$30,$B$42,$B$54,$B$66,$B$78)</f>
        <v>64.100999999999999</v>
      </c>
      <c r="E90" s="13">
        <f t="shared" si="0"/>
        <v>26.366999999999997</v>
      </c>
      <c r="G90" s="30"/>
      <c r="H90" s="13"/>
    </row>
    <row r="91" spans="1:8" x14ac:dyDescent="0.2">
      <c r="A91" s="1">
        <v>45717</v>
      </c>
      <c r="B91" s="10">
        <v>44.146000000000001</v>
      </c>
      <c r="C91" s="30">
        <f>+MIN($B$31,$B$43,$B$55,$B$67,$B$79)</f>
        <v>36.265999999999998</v>
      </c>
      <c r="D91" s="30">
        <f>+MAX($B$31,$B$43,$B$55,$B$67,$B$79)</f>
        <v>60.81</v>
      </c>
      <c r="E91" s="13">
        <f t="shared" si="0"/>
        <v>24.544000000000004</v>
      </c>
      <c r="G91" s="30"/>
      <c r="H91" s="13"/>
    </row>
    <row r="92" spans="1:8" x14ac:dyDescent="0.2">
      <c r="A92" s="1">
        <v>45748</v>
      </c>
      <c r="B92" s="10">
        <v>48.622</v>
      </c>
      <c r="C92" s="30">
        <f>+MIN($B$32,$B$44,$B$56,$B$68,$B$80)</f>
        <v>40.213999999999999</v>
      </c>
      <c r="D92" s="30">
        <f>+MAX($B$32,$B$44,$B$56,$B$68,$B$80)</f>
        <v>62.905000000000001</v>
      </c>
      <c r="E92" s="13">
        <f t="shared" si="0"/>
        <v>22.691000000000003</v>
      </c>
      <c r="G92" s="30"/>
      <c r="H92" s="13"/>
    </row>
    <row r="93" spans="1:8" x14ac:dyDescent="0.2">
      <c r="A93" s="1">
        <v>45778</v>
      </c>
      <c r="B93" s="10">
        <v>62.601999999999997</v>
      </c>
      <c r="C93" s="30">
        <f>+MIN($B$33,$B$45,$B$57,$B$69,$B$81)</f>
        <v>49.670999999999999</v>
      </c>
      <c r="D93" s="30">
        <f>+MAX($B$33,$B$45,$B$57,$B$69,$B$81)</f>
        <v>71.049000000000007</v>
      </c>
      <c r="E93" s="13">
        <f t="shared" ref="E93:E112" si="1">D93-C93</f>
        <v>21.378000000000007</v>
      </c>
      <c r="G93" s="30"/>
      <c r="H93" s="13"/>
    </row>
    <row r="94" spans="1:8" x14ac:dyDescent="0.2">
      <c r="A94" s="1">
        <v>45809</v>
      </c>
      <c r="B94" s="10">
        <v>75.200999999999993</v>
      </c>
      <c r="C94" s="30">
        <f>+MIN($B$34,$B$46,$B$58,$B$70,$B$82)</f>
        <v>54.127000000000002</v>
      </c>
      <c r="D94" s="30">
        <f>+MAX($B$34,$B$46,$B$58,$B$70,$B$82)</f>
        <v>79.191999999999993</v>
      </c>
      <c r="E94" s="13">
        <f t="shared" si="1"/>
        <v>25.064999999999991</v>
      </c>
      <c r="G94" s="30"/>
      <c r="H94" s="13"/>
    </row>
    <row r="95" spans="1:8" x14ac:dyDescent="0.2">
      <c r="A95" s="1">
        <v>45839</v>
      </c>
      <c r="B95" s="10">
        <v>82.350999999999999</v>
      </c>
      <c r="C95" s="30">
        <f>+MIN($B$35,$B$47,$B$59,$B$71,$B$83)</f>
        <v>64.161000000000001</v>
      </c>
      <c r="D95" s="30">
        <f>+MAX($B$35,$B$47,$B$59,$B$71,$B$83)</f>
        <v>87.069000000000003</v>
      </c>
      <c r="E95" s="13">
        <f t="shared" si="1"/>
        <v>22.908000000000001</v>
      </c>
      <c r="G95" s="30"/>
      <c r="H95" s="13"/>
    </row>
    <row r="96" spans="1:8" x14ac:dyDescent="0.2">
      <c r="A96" s="1">
        <v>45870</v>
      </c>
      <c r="B96" s="10">
        <v>94.1</v>
      </c>
      <c r="C96" s="30">
        <f>+MIN($B$36,$B$48,$B$60,$B$72,$B$84)</f>
        <v>69.605999999999995</v>
      </c>
      <c r="D96" s="30">
        <f>+MAX($B$36,$B$48,$B$60,$B$72,$B$84)</f>
        <v>96.358999999999995</v>
      </c>
      <c r="E96" s="13">
        <f t="shared" si="1"/>
        <v>26.753</v>
      </c>
      <c r="G96" s="30"/>
      <c r="H96" s="13"/>
    </row>
    <row r="97" spans="1:8" x14ac:dyDescent="0.2">
      <c r="A97" s="1">
        <v>45901</v>
      </c>
      <c r="B97" s="10">
        <v>98.773973499999997</v>
      </c>
      <c r="C97" s="30">
        <f>+MIN($B$37,$B$49,$B$61,$B$73,$B$85)</f>
        <v>72.167000000000002</v>
      </c>
      <c r="D97" s="30">
        <f>+MAX($B$37,$B$49,$B$61,$B$73,$B$85)</f>
        <v>101.404</v>
      </c>
      <c r="E97" s="13">
        <f t="shared" si="1"/>
        <v>29.236999999999995</v>
      </c>
      <c r="G97" s="30"/>
      <c r="H97" s="13"/>
    </row>
    <row r="98" spans="1:8" x14ac:dyDescent="0.2">
      <c r="A98" s="1">
        <v>45931</v>
      </c>
      <c r="B98" s="10">
        <v>104.22337229999999</v>
      </c>
      <c r="C98" s="30">
        <f>+MIN($B$38,$B$50,$B$62,$B$74,$B$86)</f>
        <v>76.198999999999998</v>
      </c>
      <c r="D98" s="30">
        <f>+MAX($B$38,$B$50,$B$62,$B$74,$B$86)</f>
        <v>97.908000000000001</v>
      </c>
      <c r="E98" s="13">
        <f t="shared" si="1"/>
        <v>21.709000000000003</v>
      </c>
      <c r="G98" s="30"/>
      <c r="H98" s="13"/>
    </row>
    <row r="99" spans="1:8" x14ac:dyDescent="0.2">
      <c r="A99" s="1">
        <v>45962</v>
      </c>
      <c r="B99" s="10">
        <v>99.329030000000003</v>
      </c>
      <c r="C99" s="30">
        <f>+MIN($B$39,$B$51,$B$63,$B$75,$B$87)</f>
        <v>72.114999999999995</v>
      </c>
      <c r="D99" s="30">
        <f>+MAX($B$39,$B$51,$B$63,$B$75,$B$87)</f>
        <v>92.438999999999993</v>
      </c>
      <c r="E99" s="13">
        <f t="shared" si="1"/>
        <v>20.323999999999998</v>
      </c>
      <c r="G99" s="30"/>
      <c r="H99" s="13"/>
    </row>
    <row r="100" spans="1:8" x14ac:dyDescent="0.2">
      <c r="A100" s="1">
        <v>45992</v>
      </c>
      <c r="B100" s="10">
        <v>88.171009999999995</v>
      </c>
      <c r="C100" s="30">
        <f>+MIN($B$40,$B$52,$B$64,$B$76,$B$88)</f>
        <v>63.838999999999999</v>
      </c>
      <c r="D100" s="30">
        <f>+MAX($B$40,$B$52,$B$64,$B$76,$B$88)</f>
        <v>80.662999999999997</v>
      </c>
      <c r="E100" s="13">
        <f t="shared" si="1"/>
        <v>16.823999999999998</v>
      </c>
      <c r="G100" s="30"/>
      <c r="H100" s="13"/>
    </row>
    <row r="101" spans="1:8" x14ac:dyDescent="0.2">
      <c r="A101" s="1">
        <v>46023</v>
      </c>
      <c r="B101" s="10">
        <v>72.102689999999996</v>
      </c>
      <c r="C101" s="30">
        <f>+MIN($B$29,$B$41,$B$53,$B$65,$B$77)</f>
        <v>48.018999999999998</v>
      </c>
      <c r="D101" s="13">
        <f>+MAX($B$29,$B$41,$B$53,$B$65,$B$77)</f>
        <v>74.251000000000005</v>
      </c>
      <c r="E101" s="13">
        <f t="shared" si="1"/>
        <v>26.232000000000006</v>
      </c>
      <c r="G101" s="30"/>
      <c r="H101" s="13"/>
    </row>
    <row r="102" spans="1:8" x14ac:dyDescent="0.2">
      <c r="A102" s="1">
        <v>46054</v>
      </c>
      <c r="B102" s="10">
        <v>58.723799999999997</v>
      </c>
      <c r="C102" s="30">
        <f>+MIN($B$30,$B$42,$B$54,$B$66,$B$78)</f>
        <v>37.734000000000002</v>
      </c>
      <c r="D102" s="13">
        <f>+MAX($B$30,$B$42,$B$54,$B$66,$B$78)</f>
        <v>64.100999999999999</v>
      </c>
      <c r="E102" s="13">
        <f t="shared" si="1"/>
        <v>26.366999999999997</v>
      </c>
      <c r="G102" s="30"/>
      <c r="H102" s="13"/>
    </row>
    <row r="103" spans="1:8" x14ac:dyDescent="0.2">
      <c r="A103" s="1">
        <v>46082</v>
      </c>
      <c r="B103" s="10">
        <v>56.808210000000003</v>
      </c>
      <c r="C103" s="30">
        <f>+MIN($B$31,$B$43,$B$55,$B$67,$B$79)</f>
        <v>36.265999999999998</v>
      </c>
      <c r="D103" s="13">
        <f>+MAX($B$31,$B$43,$B$55,$B$67,$B$79)</f>
        <v>60.81</v>
      </c>
      <c r="E103" s="13">
        <f t="shared" si="1"/>
        <v>24.544000000000004</v>
      </c>
      <c r="G103" s="30"/>
      <c r="H103" s="13"/>
    </row>
    <row r="104" spans="1:8" x14ac:dyDescent="0.2">
      <c r="A104" s="1">
        <v>46113</v>
      </c>
      <c r="B104" s="10">
        <v>60.144559999999998</v>
      </c>
      <c r="C104" s="30">
        <f>+MIN($B$32,$B$44,$B$56,$B$68,$B$80)</f>
        <v>40.213999999999999</v>
      </c>
      <c r="D104" s="13">
        <f>+MAX($B$32,$B$44,$B$56,$B$68,$B$80)</f>
        <v>62.905000000000001</v>
      </c>
      <c r="E104" s="13">
        <f t="shared" si="1"/>
        <v>22.691000000000003</v>
      </c>
      <c r="G104" s="30"/>
      <c r="H104" s="13"/>
    </row>
    <row r="105" spans="1:8" x14ac:dyDescent="0.2">
      <c r="A105" s="1">
        <v>46143</v>
      </c>
      <c r="B105" s="10">
        <v>68.363069999999993</v>
      </c>
      <c r="C105" s="30">
        <f>+MIN($B$33,$B$45,$B$57,$B$69,$B$81)</f>
        <v>49.670999999999999</v>
      </c>
      <c r="D105" s="13">
        <f>+MAX($B$33,$B$45,$B$57,$B$69,$B$81)</f>
        <v>71.049000000000007</v>
      </c>
      <c r="E105" s="13">
        <f t="shared" si="1"/>
        <v>21.378000000000007</v>
      </c>
      <c r="G105" s="30"/>
      <c r="H105" s="13"/>
    </row>
    <row r="106" spans="1:8" x14ac:dyDescent="0.2">
      <c r="A106" s="1">
        <v>46174</v>
      </c>
      <c r="B106" s="10">
        <v>75.799490000000006</v>
      </c>
      <c r="C106" s="30">
        <f>+MIN($B$34,$B$46,$B$58,$B$70,$B$82)</f>
        <v>54.127000000000002</v>
      </c>
      <c r="D106" s="13">
        <f>+MAX($B$34,$B$46,$B$58,$B$70,$B$82)</f>
        <v>79.191999999999993</v>
      </c>
      <c r="E106" s="13">
        <f t="shared" si="1"/>
        <v>25.064999999999991</v>
      </c>
      <c r="G106" s="30"/>
      <c r="H106" s="13"/>
    </row>
    <row r="107" spans="1:8" x14ac:dyDescent="0.2">
      <c r="A107" s="1">
        <v>46204</v>
      </c>
      <c r="B107" s="10">
        <v>83.366680000000002</v>
      </c>
      <c r="C107" s="30">
        <f>+MIN($B$35,$B$47,$B$59,$B$71,$B$83)</f>
        <v>64.161000000000001</v>
      </c>
      <c r="D107" s="13">
        <f>+MAX($B$35,$B$47,$B$59,$B$71,$B$83)</f>
        <v>87.069000000000003</v>
      </c>
      <c r="E107" s="13">
        <f t="shared" si="1"/>
        <v>22.908000000000001</v>
      </c>
      <c r="G107" s="30"/>
      <c r="H107" s="13"/>
    </row>
    <row r="108" spans="1:8" x14ac:dyDescent="0.2">
      <c r="A108" s="1">
        <v>46235</v>
      </c>
      <c r="B108" s="10">
        <v>91.683400000000006</v>
      </c>
      <c r="C108" s="30">
        <f>+MIN($B$36,$B$48,$B$60,$B$72,$B$84)</f>
        <v>69.605999999999995</v>
      </c>
      <c r="D108" s="13">
        <f>+MAX($B$36,$B$48,$B$60,$B$72,$B$84)</f>
        <v>96.358999999999995</v>
      </c>
      <c r="E108" s="13">
        <f t="shared" si="1"/>
        <v>26.753</v>
      </c>
      <c r="G108" s="30"/>
      <c r="H108" s="13"/>
    </row>
    <row r="109" spans="1:8" x14ac:dyDescent="0.2">
      <c r="A109" s="1">
        <v>46266</v>
      </c>
      <c r="B109" s="10">
        <v>96.460030000000003</v>
      </c>
      <c r="C109" s="30">
        <f>+MIN($B$37,$B$49,$B$61,$B$73,$B$85)</f>
        <v>72.167000000000002</v>
      </c>
      <c r="D109" s="13">
        <f>+MAX($B$37,$B$49,$B$61,$B$73,$B$85)</f>
        <v>101.404</v>
      </c>
      <c r="E109" s="13">
        <f t="shared" si="1"/>
        <v>29.236999999999995</v>
      </c>
      <c r="G109" s="30"/>
      <c r="H109" s="13"/>
    </row>
    <row r="110" spans="1:8" x14ac:dyDescent="0.2">
      <c r="A110" s="1">
        <v>46296</v>
      </c>
      <c r="B110" s="10">
        <v>96.589330000000004</v>
      </c>
      <c r="C110" s="30">
        <f>+MIN($B$38,$B$50,$B$62,$B$74,$B$86)</f>
        <v>76.198999999999998</v>
      </c>
      <c r="D110" s="13">
        <f>+MAX($B$38,$B$50,$B$62,$B$74,$B$86)</f>
        <v>97.908000000000001</v>
      </c>
      <c r="E110" s="13">
        <f t="shared" si="1"/>
        <v>21.709000000000003</v>
      </c>
      <c r="G110" s="30"/>
      <c r="H110" s="13"/>
    </row>
    <row r="111" spans="1:8" x14ac:dyDescent="0.2">
      <c r="A111" s="1">
        <v>46327</v>
      </c>
      <c r="B111" s="10">
        <v>93.308319999999995</v>
      </c>
      <c r="C111" s="30">
        <f>+MIN($B$39,$B$51,$B$63,$B$75,$B$87)</f>
        <v>72.114999999999995</v>
      </c>
      <c r="D111" s="13">
        <f>+MAX($B$39,$B$51,$B$63,$B$75,$B$87)</f>
        <v>92.438999999999993</v>
      </c>
      <c r="E111" s="13">
        <f t="shared" si="1"/>
        <v>20.323999999999998</v>
      </c>
      <c r="G111" s="30"/>
      <c r="H111" s="13"/>
    </row>
    <row r="112" spans="1:8" x14ac:dyDescent="0.2">
      <c r="A112" s="42">
        <v>46357</v>
      </c>
      <c r="B112" s="10">
        <v>82.97251</v>
      </c>
      <c r="C112" s="47">
        <f>+MIN($B$40,$B$52,$B$64,$B$76,$B$88)</f>
        <v>63.838999999999999</v>
      </c>
      <c r="D112" s="46">
        <f>+MAX($B$40,$B$52,$B$64,$B$76,$B$88)</f>
        <v>80.662999999999997</v>
      </c>
      <c r="E112" s="46">
        <f t="shared" si="1"/>
        <v>16.823999999999998</v>
      </c>
      <c r="G112" s="30"/>
      <c r="H112" s="13"/>
    </row>
    <row r="113" spans="1:2" x14ac:dyDescent="0.2">
      <c r="A113" s="267" t="s">
        <v>997</v>
      </c>
    </row>
    <row r="114" spans="1:2" x14ac:dyDescent="0.2">
      <c r="A114" s="23" t="s">
        <v>1007</v>
      </c>
    </row>
    <row r="115" spans="1:2" x14ac:dyDescent="0.2">
      <c r="A115" s="276" t="s">
        <v>1001</v>
      </c>
    </row>
    <row r="116" spans="1:2" x14ac:dyDescent="0.2">
      <c r="A116" s="3"/>
      <c r="B116" s="52" t="s">
        <v>330</v>
      </c>
    </row>
    <row r="117" spans="1:2" x14ac:dyDescent="0.2">
      <c r="A117">
        <v>70</v>
      </c>
      <c r="B117">
        <v>0</v>
      </c>
    </row>
    <row r="118" spans="1:2" x14ac:dyDescent="0.2">
      <c r="A118">
        <v>70</v>
      </c>
      <c r="B118">
        <v>1</v>
      </c>
    </row>
  </sheetData>
  <mergeCells count="1">
    <mergeCell ref="C26:E26"/>
  </mergeCells>
  <hyperlinks>
    <hyperlink ref="A3" location="Contents!A1" display="Return to Contents" xr:uid="{00000000-0004-0000-1400-000000000000}"/>
  </hyperlinks>
  <pageMargins left="0.75" right="0.75" top="1" bottom="1" header="0.5" footer="0.5"/>
  <pageSetup scale="65" fitToHeight="2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pageSetUpPr fitToPage="1"/>
  </sheetPr>
  <dimension ref="A1:Q131"/>
  <sheetViews>
    <sheetView workbookViewId="0"/>
  </sheetViews>
  <sheetFormatPr defaultRowHeight="12.75" x14ac:dyDescent="0.2"/>
  <cols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967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421</v>
      </c>
      <c r="Q6" s="273" t="s">
        <v>424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8" t="s">
        <v>423</v>
      </c>
      <c r="Q7" s="271" t="s">
        <v>422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270"/>
      <c r="D26" s="270"/>
      <c r="E26" s="270"/>
    </row>
    <row r="27" spans="1:11" x14ac:dyDescent="0.2">
      <c r="A27" s="2"/>
      <c r="B27" s="26"/>
    </row>
    <row r="28" spans="1:11" ht="38.25" x14ac:dyDescent="0.2">
      <c r="A28" s="4"/>
      <c r="B28" s="353" t="s">
        <v>421</v>
      </c>
      <c r="C28" s="354" t="s">
        <v>423</v>
      </c>
      <c r="D28" s="354" t="s">
        <v>449</v>
      </c>
      <c r="E28" s="354" t="s">
        <v>425</v>
      </c>
    </row>
    <row r="29" spans="1:11" x14ac:dyDescent="0.2">
      <c r="A29" s="1">
        <v>43466</v>
      </c>
      <c r="B29" s="5">
        <v>4.9153419999999999</v>
      </c>
      <c r="C29" s="5">
        <v>-3.1295500000000001</v>
      </c>
      <c r="D29" s="5">
        <f>+C29*-1</f>
        <v>3.1295500000000001</v>
      </c>
      <c r="E29" s="275">
        <f t="shared" ref="E29:E60" si="0">+C29+B29</f>
        <v>1.7857919999999998</v>
      </c>
      <c r="G29" s="30"/>
      <c r="H29" s="13"/>
    </row>
    <row r="30" spans="1:11" x14ac:dyDescent="0.2">
      <c r="A30" s="1">
        <v>43497</v>
      </c>
      <c r="B30" s="5">
        <v>3.7550110000000001</v>
      </c>
      <c r="C30" s="5">
        <v>-3.3028339999999998</v>
      </c>
      <c r="D30" s="5">
        <f t="shared" ref="D30:D93" si="1">+C30*-1</f>
        <v>3.3028339999999998</v>
      </c>
      <c r="E30" s="275">
        <f t="shared" si="0"/>
        <v>0.45217700000000027</v>
      </c>
      <c r="G30" s="30"/>
      <c r="H30" s="13"/>
    </row>
    <row r="31" spans="1:11" x14ac:dyDescent="0.2">
      <c r="A31" s="1">
        <v>43525</v>
      </c>
      <c r="B31" s="5">
        <v>4.1100700000000003</v>
      </c>
      <c r="C31" s="5">
        <v>-3.1507390000000002</v>
      </c>
      <c r="D31" s="5">
        <f t="shared" si="1"/>
        <v>3.1507390000000002</v>
      </c>
      <c r="E31" s="275">
        <f t="shared" si="0"/>
        <v>0.95933100000000016</v>
      </c>
      <c r="G31" s="30"/>
      <c r="H31" s="13"/>
    </row>
    <row r="32" spans="1:11" x14ac:dyDescent="0.2">
      <c r="A32" s="1">
        <v>43556</v>
      </c>
      <c r="B32" s="5">
        <v>4.0878839999999999</v>
      </c>
      <c r="C32" s="5">
        <v>-2.945309</v>
      </c>
      <c r="D32" s="5">
        <f t="shared" si="1"/>
        <v>2.945309</v>
      </c>
      <c r="E32" s="275">
        <f t="shared" si="0"/>
        <v>1.1425749999999999</v>
      </c>
      <c r="G32" s="30"/>
      <c r="H32" s="13"/>
    </row>
    <row r="33" spans="1:8" x14ac:dyDescent="0.2">
      <c r="A33" s="1">
        <v>43586</v>
      </c>
      <c r="B33" s="5">
        <v>4.1950570000000003</v>
      </c>
      <c r="C33" s="5">
        <v>-2.5401090000000002</v>
      </c>
      <c r="D33" s="5">
        <f t="shared" si="1"/>
        <v>2.5401090000000002</v>
      </c>
      <c r="E33" s="275">
        <f t="shared" si="0"/>
        <v>1.6549480000000001</v>
      </c>
      <c r="G33" s="30"/>
      <c r="H33" s="13"/>
    </row>
    <row r="34" spans="1:8" x14ac:dyDescent="0.2">
      <c r="A34" s="1">
        <v>43617</v>
      </c>
      <c r="B34" s="5">
        <v>4.0522790000000004</v>
      </c>
      <c r="C34" s="5">
        <v>-3.3317860000000001</v>
      </c>
      <c r="D34" s="5">
        <f t="shared" si="1"/>
        <v>3.3317860000000001</v>
      </c>
      <c r="E34" s="275">
        <f t="shared" si="0"/>
        <v>0.72049300000000027</v>
      </c>
      <c r="G34" s="30"/>
      <c r="H34" s="13"/>
    </row>
    <row r="35" spans="1:8" x14ac:dyDescent="0.2">
      <c r="A35" s="1">
        <v>43647</v>
      </c>
      <c r="B35" s="5">
        <v>4.232246</v>
      </c>
      <c r="C35" s="5">
        <v>-2.715535</v>
      </c>
      <c r="D35" s="5">
        <f t="shared" si="1"/>
        <v>2.715535</v>
      </c>
      <c r="E35" s="275">
        <f t="shared" si="0"/>
        <v>1.5167109999999999</v>
      </c>
      <c r="G35" s="30"/>
      <c r="H35" s="13"/>
    </row>
    <row r="36" spans="1:8" x14ac:dyDescent="0.2">
      <c r="A36" s="1">
        <v>43678</v>
      </c>
      <c r="B36" s="5">
        <v>4.1892469999999999</v>
      </c>
      <c r="C36" s="5">
        <v>-3.2402739999999999</v>
      </c>
      <c r="D36" s="5">
        <f t="shared" si="1"/>
        <v>3.2402739999999999</v>
      </c>
      <c r="E36" s="275">
        <f t="shared" si="0"/>
        <v>0.94897300000000007</v>
      </c>
      <c r="G36" s="30"/>
      <c r="H36" s="13"/>
    </row>
    <row r="37" spans="1:8" x14ac:dyDescent="0.2">
      <c r="A37" s="1">
        <v>43709</v>
      </c>
      <c r="B37" s="5">
        <v>3.3901720000000002</v>
      </c>
      <c r="C37" s="5">
        <v>-3.3502230000000002</v>
      </c>
      <c r="D37" s="5">
        <f t="shared" si="1"/>
        <v>3.3502230000000002</v>
      </c>
      <c r="E37" s="275">
        <f t="shared" si="0"/>
        <v>3.9949000000000012E-2</v>
      </c>
      <c r="G37" s="30"/>
      <c r="H37" s="13"/>
    </row>
    <row r="38" spans="1:8" x14ac:dyDescent="0.2">
      <c r="A38" s="1">
        <v>43739</v>
      </c>
      <c r="B38" s="5">
        <v>2.8297590000000001</v>
      </c>
      <c r="C38" s="5">
        <v>-3.2699180000000001</v>
      </c>
      <c r="D38" s="5">
        <f t="shared" si="1"/>
        <v>3.2699180000000001</v>
      </c>
      <c r="E38" s="275">
        <f t="shared" si="0"/>
        <v>-0.44015899999999997</v>
      </c>
      <c r="G38" s="30"/>
      <c r="H38" s="13"/>
    </row>
    <row r="39" spans="1:8" x14ac:dyDescent="0.2">
      <c r="A39" s="1">
        <v>43770</v>
      </c>
      <c r="B39" s="5">
        <v>2.737447</v>
      </c>
      <c r="C39" s="5">
        <v>-3.3755090000000001</v>
      </c>
      <c r="D39" s="5">
        <f t="shared" si="1"/>
        <v>3.3755090000000001</v>
      </c>
      <c r="E39" s="275">
        <f t="shared" si="0"/>
        <v>-0.63806200000000013</v>
      </c>
      <c r="G39" s="30"/>
      <c r="H39" s="13"/>
    </row>
    <row r="40" spans="1:8" x14ac:dyDescent="0.2">
      <c r="A40" s="1">
        <v>43800</v>
      </c>
      <c r="B40" s="5">
        <v>3.2964319999999998</v>
      </c>
      <c r="C40" s="5">
        <v>-3.4677169999999999</v>
      </c>
      <c r="D40" s="5">
        <f t="shared" si="1"/>
        <v>3.4677169999999999</v>
      </c>
      <c r="E40" s="275">
        <f t="shared" si="0"/>
        <v>-0.17128500000000013</v>
      </c>
      <c r="G40" s="30"/>
      <c r="H40" s="13"/>
    </row>
    <row r="41" spans="1:8" x14ac:dyDescent="0.2">
      <c r="A41" s="1">
        <v>43831</v>
      </c>
      <c r="B41" s="5">
        <v>3.0230760000000001</v>
      </c>
      <c r="C41" s="5">
        <v>-3.6716920000000002</v>
      </c>
      <c r="D41" s="5">
        <f t="shared" si="1"/>
        <v>3.6716920000000002</v>
      </c>
      <c r="E41" s="275">
        <f t="shared" si="0"/>
        <v>-0.64861600000000008</v>
      </c>
      <c r="G41" s="30"/>
      <c r="H41" s="13"/>
    </row>
    <row r="42" spans="1:8" x14ac:dyDescent="0.2">
      <c r="A42" s="1">
        <v>43862</v>
      </c>
      <c r="B42" s="5">
        <v>2.982148</v>
      </c>
      <c r="C42" s="5">
        <v>-4.0899299999999998</v>
      </c>
      <c r="D42" s="5">
        <f t="shared" si="1"/>
        <v>4.0899299999999998</v>
      </c>
      <c r="E42" s="275">
        <f t="shared" si="0"/>
        <v>-1.1077819999999998</v>
      </c>
      <c r="G42" s="30"/>
      <c r="H42" s="13"/>
    </row>
    <row r="43" spans="1:8" x14ac:dyDescent="0.2">
      <c r="A43" s="1">
        <v>43891</v>
      </c>
      <c r="B43" s="5">
        <v>2.6708349999999998</v>
      </c>
      <c r="C43" s="5">
        <v>-3.832465</v>
      </c>
      <c r="D43" s="5">
        <f t="shared" si="1"/>
        <v>3.832465</v>
      </c>
      <c r="E43" s="275">
        <f t="shared" si="0"/>
        <v>-1.1616300000000002</v>
      </c>
      <c r="G43" s="30"/>
      <c r="H43" s="13"/>
    </row>
    <row r="44" spans="1:8" x14ac:dyDescent="0.2">
      <c r="A44" s="1">
        <v>43922</v>
      </c>
      <c r="B44" s="5">
        <v>2.6369150000000001</v>
      </c>
      <c r="C44" s="5">
        <v>-3.7493560000000001</v>
      </c>
      <c r="D44" s="5">
        <f t="shared" si="1"/>
        <v>3.7493560000000001</v>
      </c>
      <c r="E44" s="275">
        <f t="shared" si="0"/>
        <v>-1.112441</v>
      </c>
      <c r="G44" s="30"/>
      <c r="H44" s="13"/>
    </row>
    <row r="45" spans="1:8" x14ac:dyDescent="0.2">
      <c r="A45" s="1">
        <v>43952</v>
      </c>
      <c r="B45" s="5">
        <v>2.909678</v>
      </c>
      <c r="C45" s="5">
        <v>-2.2593079999999999</v>
      </c>
      <c r="D45" s="5">
        <f t="shared" si="1"/>
        <v>2.2593079999999999</v>
      </c>
      <c r="E45" s="275">
        <f t="shared" si="0"/>
        <v>0.65037000000000011</v>
      </c>
      <c r="G45" s="30"/>
      <c r="H45" s="13"/>
    </row>
    <row r="46" spans="1:8" x14ac:dyDescent="0.2">
      <c r="A46" s="1">
        <v>43983</v>
      </c>
      <c r="B46" s="5">
        <v>3.6455860000000002</v>
      </c>
      <c r="C46" s="5">
        <v>-2.886002</v>
      </c>
      <c r="D46" s="5">
        <f t="shared" si="1"/>
        <v>2.886002</v>
      </c>
      <c r="E46" s="275">
        <f t="shared" si="0"/>
        <v>0.75958400000000026</v>
      </c>
      <c r="G46" s="30"/>
      <c r="H46" s="13"/>
    </row>
    <row r="47" spans="1:8" x14ac:dyDescent="0.2">
      <c r="A47" s="1">
        <v>44013</v>
      </c>
      <c r="B47" s="5">
        <v>2.563088</v>
      </c>
      <c r="C47" s="5">
        <v>-3.2021649999999999</v>
      </c>
      <c r="D47" s="5">
        <f t="shared" si="1"/>
        <v>3.2021649999999999</v>
      </c>
      <c r="E47" s="275">
        <f t="shared" si="0"/>
        <v>-0.6390769999999999</v>
      </c>
      <c r="G47" s="30"/>
      <c r="H47" s="13"/>
    </row>
    <row r="48" spans="1:8" x14ac:dyDescent="0.2">
      <c r="A48" s="1">
        <v>44044</v>
      </c>
      <c r="B48" s="5">
        <v>2.0084689999999998</v>
      </c>
      <c r="C48" s="5">
        <v>-3.108949</v>
      </c>
      <c r="D48" s="5">
        <f t="shared" si="1"/>
        <v>3.108949</v>
      </c>
      <c r="E48" s="275">
        <f t="shared" si="0"/>
        <v>-1.1004800000000001</v>
      </c>
      <c r="G48" s="30"/>
      <c r="H48" s="13"/>
    </row>
    <row r="49" spans="1:8" x14ac:dyDescent="0.2">
      <c r="A49" s="1">
        <v>44075</v>
      </c>
      <c r="B49" s="5">
        <v>2.1329419999999999</v>
      </c>
      <c r="C49" s="5">
        <v>-2.8891800000000001</v>
      </c>
      <c r="D49" s="5">
        <f t="shared" si="1"/>
        <v>2.8891800000000001</v>
      </c>
      <c r="E49" s="275">
        <f t="shared" si="0"/>
        <v>-0.75623800000000019</v>
      </c>
      <c r="G49" s="30"/>
      <c r="H49" s="13"/>
    </row>
    <row r="50" spans="1:8" x14ac:dyDescent="0.2">
      <c r="A50" s="1">
        <v>44105</v>
      </c>
      <c r="B50" s="5">
        <v>2.354301</v>
      </c>
      <c r="C50" s="5">
        <v>-3.3675190000000002</v>
      </c>
      <c r="D50" s="5">
        <f t="shared" si="1"/>
        <v>3.3675190000000002</v>
      </c>
      <c r="E50" s="275">
        <f t="shared" si="0"/>
        <v>-1.0132180000000002</v>
      </c>
      <c r="G50" s="30"/>
      <c r="H50" s="13"/>
    </row>
    <row r="51" spans="1:8" x14ac:dyDescent="0.2">
      <c r="A51" s="1">
        <v>44136</v>
      </c>
      <c r="B51" s="5">
        <v>2.7840889999999998</v>
      </c>
      <c r="C51" s="5">
        <v>-3.0812469999999998</v>
      </c>
      <c r="D51" s="5">
        <f t="shared" si="1"/>
        <v>3.0812469999999998</v>
      </c>
      <c r="E51" s="275">
        <f t="shared" si="0"/>
        <v>-0.29715800000000003</v>
      </c>
      <c r="G51" s="30"/>
      <c r="H51" s="13"/>
    </row>
    <row r="52" spans="1:8" x14ac:dyDescent="0.2">
      <c r="A52" s="1">
        <v>44166</v>
      </c>
      <c r="B52" s="5">
        <v>2.356258</v>
      </c>
      <c r="C52" s="5">
        <v>-3.5419290000000001</v>
      </c>
      <c r="D52" s="5">
        <f t="shared" si="1"/>
        <v>3.5419290000000001</v>
      </c>
      <c r="E52" s="275">
        <f t="shared" si="0"/>
        <v>-1.1856710000000001</v>
      </c>
      <c r="G52" s="30"/>
      <c r="H52" s="13"/>
    </row>
    <row r="53" spans="1:8" x14ac:dyDescent="0.2">
      <c r="A53" s="1">
        <v>44197</v>
      </c>
      <c r="B53" s="5">
        <v>2.61416</v>
      </c>
      <c r="C53" s="5">
        <v>-3.1148169999999999</v>
      </c>
      <c r="D53" s="5">
        <f t="shared" si="1"/>
        <v>3.1148169999999999</v>
      </c>
      <c r="E53" s="275">
        <f t="shared" si="0"/>
        <v>-0.50065699999999991</v>
      </c>
      <c r="G53" s="30"/>
      <c r="H53" s="13"/>
    </row>
    <row r="54" spans="1:8" x14ac:dyDescent="0.2">
      <c r="A54" s="1">
        <v>44228</v>
      </c>
      <c r="B54" s="5">
        <v>3.023647</v>
      </c>
      <c r="C54" s="5">
        <v>-2.6669429999999998</v>
      </c>
      <c r="D54" s="5">
        <f t="shared" si="1"/>
        <v>2.6669429999999998</v>
      </c>
      <c r="E54" s="275">
        <f t="shared" si="0"/>
        <v>0.35670400000000013</v>
      </c>
      <c r="G54" s="30"/>
      <c r="H54" s="13"/>
    </row>
    <row r="55" spans="1:8" x14ac:dyDescent="0.2">
      <c r="A55" s="1">
        <v>44256</v>
      </c>
      <c r="B55" s="5">
        <v>3.0111910000000002</v>
      </c>
      <c r="C55" s="5">
        <v>-2.5800679999999998</v>
      </c>
      <c r="D55" s="5">
        <f t="shared" si="1"/>
        <v>2.5800679999999998</v>
      </c>
      <c r="E55" s="275">
        <f t="shared" si="0"/>
        <v>0.43112300000000037</v>
      </c>
      <c r="G55" s="30"/>
      <c r="H55" s="13"/>
    </row>
    <row r="56" spans="1:8" x14ac:dyDescent="0.2">
      <c r="A56" s="1">
        <v>44287</v>
      </c>
      <c r="B56" s="5">
        <v>2.6442649999999999</v>
      </c>
      <c r="C56" s="5">
        <v>-3.084886</v>
      </c>
      <c r="D56" s="5">
        <f t="shared" si="1"/>
        <v>3.084886</v>
      </c>
      <c r="E56" s="275">
        <f t="shared" si="0"/>
        <v>-0.44062100000000015</v>
      </c>
      <c r="G56" s="30"/>
      <c r="H56" s="13"/>
    </row>
    <row r="57" spans="1:8" x14ac:dyDescent="0.2">
      <c r="A57" s="1">
        <v>44317</v>
      </c>
      <c r="B57" s="5">
        <v>2.9932609999999999</v>
      </c>
      <c r="C57" s="5">
        <v>-2.8951020000000001</v>
      </c>
      <c r="D57" s="5">
        <f t="shared" si="1"/>
        <v>2.8951020000000001</v>
      </c>
      <c r="E57" s="275">
        <f t="shared" si="0"/>
        <v>9.8158999999999885E-2</v>
      </c>
      <c r="G57" s="30"/>
      <c r="H57" s="13"/>
    </row>
    <row r="58" spans="1:8" x14ac:dyDescent="0.2">
      <c r="A58" s="1">
        <v>44348</v>
      </c>
      <c r="B58" s="5">
        <v>3.1933950000000002</v>
      </c>
      <c r="C58" s="5">
        <v>-3.2497189999999998</v>
      </c>
      <c r="D58" s="5">
        <f t="shared" si="1"/>
        <v>3.2497189999999998</v>
      </c>
      <c r="E58" s="275">
        <f t="shared" si="0"/>
        <v>-5.6323999999999597E-2</v>
      </c>
      <c r="G58" s="30"/>
      <c r="H58" s="13"/>
    </row>
    <row r="59" spans="1:8" x14ac:dyDescent="0.2">
      <c r="A59" s="1">
        <v>44378</v>
      </c>
      <c r="B59" s="5">
        <v>3.6939479999999998</v>
      </c>
      <c r="C59" s="5">
        <v>-3.3261409999999998</v>
      </c>
      <c r="D59" s="5">
        <f t="shared" si="1"/>
        <v>3.3261409999999998</v>
      </c>
      <c r="E59" s="275">
        <f t="shared" si="0"/>
        <v>0.367807</v>
      </c>
      <c r="G59" s="30"/>
      <c r="H59" s="13"/>
    </row>
    <row r="60" spans="1:8" x14ac:dyDescent="0.2">
      <c r="A60" s="1">
        <v>44409</v>
      </c>
      <c r="B60" s="5">
        <v>3.2441450000000001</v>
      </c>
      <c r="C60" s="5">
        <v>-3.396852</v>
      </c>
      <c r="D60" s="5">
        <f t="shared" si="1"/>
        <v>3.396852</v>
      </c>
      <c r="E60" s="275">
        <f t="shared" si="0"/>
        <v>-0.15270699999999993</v>
      </c>
      <c r="G60" s="30"/>
      <c r="H60" s="13"/>
    </row>
    <row r="61" spans="1:8" x14ac:dyDescent="0.2">
      <c r="A61" s="1">
        <v>44440</v>
      </c>
      <c r="B61" s="5">
        <v>3.991622</v>
      </c>
      <c r="C61" s="5">
        <v>-2.8294700000000002</v>
      </c>
      <c r="D61" s="5">
        <f t="shared" si="1"/>
        <v>2.8294700000000002</v>
      </c>
      <c r="E61" s="275">
        <f t="shared" ref="E61:E92" si="2">+C61+B61</f>
        <v>1.1621519999999999</v>
      </c>
      <c r="G61" s="30"/>
      <c r="H61" s="13"/>
    </row>
    <row r="62" spans="1:8" x14ac:dyDescent="0.2">
      <c r="A62" s="1">
        <v>44470</v>
      </c>
      <c r="B62" s="5">
        <v>3.1922000000000001</v>
      </c>
      <c r="C62" s="5">
        <v>-3.282238</v>
      </c>
      <c r="D62" s="5">
        <f t="shared" si="1"/>
        <v>3.282238</v>
      </c>
      <c r="E62" s="275">
        <f t="shared" si="2"/>
        <v>-9.003799999999984E-2</v>
      </c>
      <c r="G62" s="30"/>
      <c r="H62" s="13"/>
    </row>
    <row r="63" spans="1:8" x14ac:dyDescent="0.2">
      <c r="A63" s="1">
        <v>44501</v>
      </c>
      <c r="B63" s="5">
        <v>3.19713</v>
      </c>
      <c r="C63" s="5">
        <v>-3.90747</v>
      </c>
      <c r="D63" s="5">
        <f t="shared" si="1"/>
        <v>3.90747</v>
      </c>
      <c r="E63" s="275">
        <f t="shared" si="2"/>
        <v>-0.71033999999999997</v>
      </c>
      <c r="G63" s="30"/>
      <c r="H63" s="13"/>
    </row>
    <row r="64" spans="1:8" x14ac:dyDescent="0.2">
      <c r="A64" s="1">
        <v>44531</v>
      </c>
      <c r="B64" s="5">
        <v>3.015787</v>
      </c>
      <c r="C64" s="5">
        <v>-4.176539</v>
      </c>
      <c r="D64" s="5">
        <f t="shared" si="1"/>
        <v>4.176539</v>
      </c>
      <c r="E64" s="275">
        <f t="shared" si="2"/>
        <v>-1.160752</v>
      </c>
      <c r="G64" s="30"/>
      <c r="H64" s="13"/>
    </row>
    <row r="65" spans="1:8" x14ac:dyDescent="0.2">
      <c r="A65" s="1">
        <v>44562</v>
      </c>
      <c r="B65" s="5">
        <v>3.0434760000000001</v>
      </c>
      <c r="C65" s="5">
        <v>-3.556521</v>
      </c>
      <c r="D65" s="5">
        <f t="shared" si="1"/>
        <v>3.556521</v>
      </c>
      <c r="E65" s="275">
        <f t="shared" si="2"/>
        <v>-0.51304499999999997</v>
      </c>
      <c r="G65" s="30"/>
      <c r="H65" s="13"/>
    </row>
    <row r="66" spans="1:8" x14ac:dyDescent="0.2">
      <c r="A66" s="1">
        <v>44593</v>
      </c>
      <c r="B66" s="5">
        <v>2.9154740000000001</v>
      </c>
      <c r="C66" s="5">
        <v>-3.19373</v>
      </c>
      <c r="D66" s="5">
        <f t="shared" si="1"/>
        <v>3.19373</v>
      </c>
      <c r="E66" s="275">
        <f t="shared" si="2"/>
        <v>-0.27825599999999984</v>
      </c>
      <c r="G66" s="30"/>
      <c r="H66" s="13"/>
    </row>
    <row r="67" spans="1:8" x14ac:dyDescent="0.2">
      <c r="A67" s="1">
        <v>44621</v>
      </c>
      <c r="B67" s="5">
        <v>3.2209500000000002</v>
      </c>
      <c r="C67" s="5">
        <v>-3.8422109999999998</v>
      </c>
      <c r="D67" s="5">
        <f t="shared" si="1"/>
        <v>3.8422109999999998</v>
      </c>
      <c r="E67" s="275">
        <f t="shared" si="2"/>
        <v>-0.62126099999999962</v>
      </c>
      <c r="G67" s="30"/>
      <c r="H67" s="13"/>
    </row>
    <row r="68" spans="1:8" x14ac:dyDescent="0.2">
      <c r="A68" s="1">
        <v>44652</v>
      </c>
      <c r="B68" s="5">
        <v>2.5548730000000002</v>
      </c>
      <c r="C68" s="5">
        <v>-3.9724819999999998</v>
      </c>
      <c r="D68" s="5">
        <f t="shared" si="1"/>
        <v>3.9724819999999998</v>
      </c>
      <c r="E68" s="275">
        <f t="shared" si="2"/>
        <v>-1.4176089999999997</v>
      </c>
      <c r="G68" s="30"/>
      <c r="H68" s="13"/>
    </row>
    <row r="69" spans="1:8" x14ac:dyDescent="0.2">
      <c r="A69" s="1">
        <v>44682</v>
      </c>
      <c r="B69" s="5">
        <v>2.8580450000000002</v>
      </c>
      <c r="C69" s="5">
        <v>-3.8886780000000001</v>
      </c>
      <c r="D69" s="5">
        <f t="shared" si="1"/>
        <v>3.8886780000000001</v>
      </c>
      <c r="E69" s="275">
        <f t="shared" si="2"/>
        <v>-1.0306329999999999</v>
      </c>
      <c r="G69" s="30"/>
      <c r="H69" s="13"/>
    </row>
    <row r="70" spans="1:8" x14ac:dyDescent="0.2">
      <c r="A70" s="1">
        <v>44713</v>
      </c>
      <c r="B70" s="5">
        <v>3.0194960000000002</v>
      </c>
      <c r="C70" s="5">
        <v>-4.1925840000000001</v>
      </c>
      <c r="D70" s="5">
        <f t="shared" si="1"/>
        <v>4.1925840000000001</v>
      </c>
      <c r="E70" s="275">
        <f t="shared" si="2"/>
        <v>-1.1730879999999999</v>
      </c>
      <c r="G70" s="30"/>
      <c r="H70" s="13"/>
    </row>
    <row r="71" spans="1:8" x14ac:dyDescent="0.2">
      <c r="A71" s="1">
        <v>44743</v>
      </c>
      <c r="B71" s="5">
        <v>2.9168850000000002</v>
      </c>
      <c r="C71" s="5">
        <v>-3.848052</v>
      </c>
      <c r="D71" s="5">
        <f t="shared" si="1"/>
        <v>3.848052</v>
      </c>
      <c r="E71" s="275">
        <f t="shared" si="2"/>
        <v>-0.93116699999999986</v>
      </c>
      <c r="G71" s="30"/>
      <c r="H71" s="13"/>
    </row>
    <row r="72" spans="1:8" x14ac:dyDescent="0.2">
      <c r="A72" s="1">
        <v>44774</v>
      </c>
      <c r="B72" s="5">
        <v>2.768659</v>
      </c>
      <c r="C72" s="5">
        <v>-4.1486910000000004</v>
      </c>
      <c r="D72" s="5">
        <f t="shared" si="1"/>
        <v>4.1486910000000004</v>
      </c>
      <c r="E72" s="275">
        <f t="shared" si="2"/>
        <v>-1.3800320000000004</v>
      </c>
      <c r="G72" s="30"/>
      <c r="H72" s="13"/>
    </row>
    <row r="73" spans="1:8" x14ac:dyDescent="0.2">
      <c r="A73" s="1">
        <v>44805</v>
      </c>
      <c r="B73" s="5">
        <v>2.553353</v>
      </c>
      <c r="C73" s="5">
        <v>-4.3784879999999999</v>
      </c>
      <c r="D73" s="5">
        <f t="shared" si="1"/>
        <v>4.3784879999999999</v>
      </c>
      <c r="E73" s="275">
        <f t="shared" si="2"/>
        <v>-1.825135</v>
      </c>
      <c r="G73" s="30"/>
      <c r="H73" s="13"/>
    </row>
    <row r="74" spans="1:8" x14ac:dyDescent="0.2">
      <c r="A74" s="1">
        <v>44835</v>
      </c>
      <c r="B74" s="5">
        <v>2.2373470000000002</v>
      </c>
      <c r="C74" s="5">
        <v>-3.667081</v>
      </c>
      <c r="D74" s="5">
        <f t="shared" si="1"/>
        <v>3.667081</v>
      </c>
      <c r="E74" s="275">
        <f t="shared" si="2"/>
        <v>-1.4297339999999998</v>
      </c>
      <c r="G74" s="30"/>
      <c r="H74" s="13"/>
    </row>
    <row r="75" spans="1:8" x14ac:dyDescent="0.2">
      <c r="A75" s="1">
        <v>44866</v>
      </c>
      <c r="B75" s="5">
        <v>2.1472720000000001</v>
      </c>
      <c r="C75" s="5">
        <v>-3.7840470000000002</v>
      </c>
      <c r="D75" s="5">
        <f t="shared" si="1"/>
        <v>3.7840470000000002</v>
      </c>
      <c r="E75" s="275">
        <f t="shared" si="2"/>
        <v>-1.6367750000000001</v>
      </c>
      <c r="G75" s="30"/>
      <c r="H75" s="13"/>
    </row>
    <row r="76" spans="1:8" x14ac:dyDescent="0.2">
      <c r="A76" s="1">
        <v>44896</v>
      </c>
      <c r="B76" s="5">
        <v>2.2279429999999998</v>
      </c>
      <c r="C76" s="5">
        <v>-4.236567</v>
      </c>
      <c r="D76" s="5">
        <f t="shared" si="1"/>
        <v>4.236567</v>
      </c>
      <c r="E76" s="275">
        <f t="shared" si="2"/>
        <v>-2.0086240000000002</v>
      </c>
      <c r="G76" s="30"/>
      <c r="H76" s="13"/>
    </row>
    <row r="77" spans="1:8" x14ac:dyDescent="0.2">
      <c r="A77" s="1">
        <v>44927</v>
      </c>
      <c r="B77" s="5">
        <v>2.8911609999999999</v>
      </c>
      <c r="C77" s="5">
        <v>-3.710474</v>
      </c>
      <c r="D77" s="5">
        <f t="shared" si="1"/>
        <v>3.710474</v>
      </c>
      <c r="E77" s="275">
        <f t="shared" si="2"/>
        <v>-0.81931300000000018</v>
      </c>
      <c r="G77" s="30"/>
      <c r="H77" s="13"/>
    </row>
    <row r="78" spans="1:8" x14ac:dyDescent="0.2">
      <c r="A78" s="1">
        <v>44958</v>
      </c>
      <c r="B78" s="5">
        <v>2.5176810000000001</v>
      </c>
      <c r="C78" s="5">
        <v>-3.3660320000000001</v>
      </c>
      <c r="D78" s="5">
        <f t="shared" si="1"/>
        <v>3.3660320000000001</v>
      </c>
      <c r="E78" s="275">
        <f t="shared" si="2"/>
        <v>-0.84835100000000008</v>
      </c>
      <c r="G78" s="30"/>
      <c r="H78" s="13"/>
    </row>
    <row r="79" spans="1:8" x14ac:dyDescent="0.2">
      <c r="A79" s="1">
        <v>44986</v>
      </c>
      <c r="B79" s="5">
        <v>1.890619</v>
      </c>
      <c r="C79" s="5">
        <v>-4.533042</v>
      </c>
      <c r="D79" s="5">
        <f t="shared" si="1"/>
        <v>4.533042</v>
      </c>
      <c r="E79" s="275">
        <f t="shared" si="2"/>
        <v>-2.642423</v>
      </c>
      <c r="G79" s="30"/>
      <c r="H79" s="13"/>
    </row>
    <row r="80" spans="1:8" x14ac:dyDescent="0.2">
      <c r="A80" s="1">
        <v>45017</v>
      </c>
      <c r="B80" s="5">
        <v>2.083383</v>
      </c>
      <c r="C80" s="5">
        <v>-3.5334880000000002</v>
      </c>
      <c r="D80" s="5">
        <f t="shared" si="1"/>
        <v>3.5334880000000002</v>
      </c>
      <c r="E80" s="275">
        <f t="shared" si="2"/>
        <v>-1.4501050000000002</v>
      </c>
      <c r="G80" s="30"/>
      <c r="H80" s="13"/>
    </row>
    <row r="81" spans="1:8" x14ac:dyDescent="0.2">
      <c r="A81" s="1">
        <v>45047</v>
      </c>
      <c r="B81" s="5">
        <v>2.618525</v>
      </c>
      <c r="C81" s="5">
        <v>-3.9949430000000001</v>
      </c>
      <c r="D81" s="5">
        <f t="shared" si="1"/>
        <v>3.9949430000000001</v>
      </c>
      <c r="E81" s="275">
        <f t="shared" si="2"/>
        <v>-1.3764180000000001</v>
      </c>
      <c r="G81" s="30"/>
      <c r="H81" s="13"/>
    </row>
    <row r="82" spans="1:8" x14ac:dyDescent="0.2">
      <c r="A82" s="1">
        <v>45078</v>
      </c>
      <c r="B82" s="5">
        <v>2.6042740000000002</v>
      </c>
      <c r="C82" s="5">
        <v>-3.827915</v>
      </c>
      <c r="D82" s="5">
        <f t="shared" si="1"/>
        <v>3.827915</v>
      </c>
      <c r="E82" s="275">
        <f t="shared" si="2"/>
        <v>-1.2236409999999998</v>
      </c>
      <c r="G82" s="30"/>
      <c r="H82" s="13"/>
    </row>
    <row r="83" spans="1:8" x14ac:dyDescent="0.2">
      <c r="A83" s="1">
        <v>45108</v>
      </c>
      <c r="B83" s="5">
        <v>2.3827410000000002</v>
      </c>
      <c r="C83" s="5">
        <v>-4.4119080000000004</v>
      </c>
      <c r="D83" s="5">
        <f t="shared" si="1"/>
        <v>4.4119080000000004</v>
      </c>
      <c r="E83" s="275">
        <f t="shared" si="2"/>
        <v>-2.0291670000000002</v>
      </c>
      <c r="G83" s="30"/>
      <c r="H83" s="13"/>
    </row>
    <row r="84" spans="1:8" x14ac:dyDescent="0.2">
      <c r="A84" s="1">
        <v>45139</v>
      </c>
      <c r="B84" s="5">
        <v>2.5829580000000001</v>
      </c>
      <c r="C84" s="5">
        <v>-4.1159499999999998</v>
      </c>
      <c r="D84" s="5">
        <f t="shared" si="1"/>
        <v>4.1159499999999998</v>
      </c>
      <c r="E84" s="275">
        <f t="shared" si="2"/>
        <v>-1.5329919999999997</v>
      </c>
      <c r="G84" s="30"/>
      <c r="H84" s="13"/>
    </row>
    <row r="85" spans="1:8" x14ac:dyDescent="0.2">
      <c r="A85" s="1">
        <v>45170</v>
      </c>
      <c r="B85" s="5">
        <v>2.5461</v>
      </c>
      <c r="C85" s="5">
        <v>-4.0346460000000004</v>
      </c>
      <c r="D85" s="5">
        <f t="shared" si="1"/>
        <v>4.0346460000000004</v>
      </c>
      <c r="E85" s="275">
        <f t="shared" si="2"/>
        <v>-1.4885460000000004</v>
      </c>
      <c r="G85" s="30"/>
      <c r="H85" s="13"/>
    </row>
    <row r="86" spans="1:8" x14ac:dyDescent="0.2">
      <c r="A86" s="1">
        <v>45200</v>
      </c>
      <c r="B86" s="5">
        <v>2.0019650000000002</v>
      </c>
      <c r="C86" s="5">
        <v>-4.2948300000000001</v>
      </c>
      <c r="D86" s="5">
        <f t="shared" si="1"/>
        <v>4.2948300000000001</v>
      </c>
      <c r="E86" s="275">
        <f t="shared" si="2"/>
        <v>-2.2928649999999999</v>
      </c>
      <c r="G86" s="30"/>
      <c r="H86" s="13"/>
    </row>
    <row r="87" spans="1:8" x14ac:dyDescent="0.2">
      <c r="A87" s="1">
        <v>45231</v>
      </c>
      <c r="B87" s="5">
        <v>2.997522</v>
      </c>
      <c r="C87" s="5">
        <v>-4.5761000000000003</v>
      </c>
      <c r="D87" s="5">
        <f t="shared" si="1"/>
        <v>4.5761000000000003</v>
      </c>
      <c r="E87" s="275">
        <f t="shared" si="2"/>
        <v>-1.5785780000000003</v>
      </c>
      <c r="G87" s="30"/>
      <c r="H87" s="13"/>
    </row>
    <row r="88" spans="1:8" x14ac:dyDescent="0.2">
      <c r="A88" s="1">
        <v>45261</v>
      </c>
      <c r="B88" s="5">
        <v>1.8000609999999999</v>
      </c>
      <c r="C88" s="5">
        <v>-4.9017249999999999</v>
      </c>
      <c r="D88" s="5">
        <f t="shared" si="1"/>
        <v>4.9017249999999999</v>
      </c>
      <c r="E88" s="275">
        <f t="shared" si="2"/>
        <v>-3.101664</v>
      </c>
      <c r="G88" s="30"/>
      <c r="H88" s="13"/>
    </row>
    <row r="89" spans="1:8" x14ac:dyDescent="0.2">
      <c r="A89" s="1">
        <v>45292</v>
      </c>
      <c r="B89" s="5">
        <v>2.7233450000000001</v>
      </c>
      <c r="C89" s="5">
        <v>-4.3889250000000004</v>
      </c>
      <c r="D89" s="5">
        <f t="shared" si="1"/>
        <v>4.3889250000000004</v>
      </c>
      <c r="E89" s="275">
        <f t="shared" si="2"/>
        <v>-1.6655800000000003</v>
      </c>
      <c r="G89" s="30"/>
      <c r="H89" s="13"/>
    </row>
    <row r="90" spans="1:8" x14ac:dyDescent="0.2">
      <c r="A90" s="1">
        <v>45323</v>
      </c>
      <c r="B90" s="5">
        <v>1.9429099999999999</v>
      </c>
      <c r="C90" s="5">
        <v>-4.5148720000000004</v>
      </c>
      <c r="D90" s="5">
        <f t="shared" si="1"/>
        <v>4.5148720000000004</v>
      </c>
      <c r="E90" s="275">
        <f t="shared" si="2"/>
        <v>-2.5719620000000005</v>
      </c>
      <c r="G90" s="30"/>
      <c r="H90" s="13"/>
    </row>
    <row r="91" spans="1:8" x14ac:dyDescent="0.2">
      <c r="A91" s="1">
        <v>45352</v>
      </c>
      <c r="B91" s="5">
        <v>1.8470850000000001</v>
      </c>
      <c r="C91" s="5">
        <v>-4.4985290000000004</v>
      </c>
      <c r="D91" s="5">
        <f t="shared" si="1"/>
        <v>4.4985290000000004</v>
      </c>
      <c r="E91" s="275">
        <f t="shared" si="2"/>
        <v>-2.6514440000000006</v>
      </c>
      <c r="G91" s="30"/>
      <c r="H91" s="13"/>
    </row>
    <row r="92" spans="1:8" x14ac:dyDescent="0.2">
      <c r="A92" s="1">
        <v>45383</v>
      </c>
      <c r="B92" s="5">
        <v>2.602068</v>
      </c>
      <c r="C92" s="5">
        <v>-4.3389639999999998</v>
      </c>
      <c r="D92" s="5">
        <f t="shared" si="1"/>
        <v>4.3389639999999998</v>
      </c>
      <c r="E92" s="275">
        <f t="shared" si="2"/>
        <v>-1.7368959999999998</v>
      </c>
      <c r="G92" s="30"/>
      <c r="H92" s="13"/>
    </row>
    <row r="93" spans="1:8" x14ac:dyDescent="0.2">
      <c r="A93" s="1">
        <v>45413</v>
      </c>
      <c r="B93" s="5">
        <v>2.8264719999999999</v>
      </c>
      <c r="C93" s="5">
        <v>-4.0532339999999998</v>
      </c>
      <c r="D93" s="5">
        <f t="shared" si="1"/>
        <v>4.0532339999999998</v>
      </c>
      <c r="E93" s="275">
        <f t="shared" ref="E93:E124" si="3">+C93+B93</f>
        <v>-1.2267619999999999</v>
      </c>
      <c r="G93" s="30"/>
      <c r="H93" s="13"/>
    </row>
    <row r="94" spans="1:8" x14ac:dyDescent="0.2">
      <c r="A94" s="1">
        <v>45444</v>
      </c>
      <c r="B94" s="5">
        <v>2.5246909999999998</v>
      </c>
      <c r="C94" s="5">
        <v>-4.7291699999999999</v>
      </c>
      <c r="D94" s="5">
        <f t="shared" ref="D94:D124" si="4">+C94*-1</f>
        <v>4.7291699999999999</v>
      </c>
      <c r="E94" s="275">
        <f t="shared" si="3"/>
        <v>-2.2044790000000001</v>
      </c>
      <c r="G94" s="30"/>
      <c r="H94" s="13"/>
    </row>
    <row r="95" spans="1:8" x14ac:dyDescent="0.2">
      <c r="A95" s="1">
        <v>45474</v>
      </c>
      <c r="B95" s="5">
        <v>2.8533279999999999</v>
      </c>
      <c r="C95" s="5">
        <v>-4.3846259999999999</v>
      </c>
      <c r="D95" s="5">
        <f t="shared" si="4"/>
        <v>4.3846259999999999</v>
      </c>
      <c r="E95" s="275">
        <f t="shared" si="3"/>
        <v>-1.531298</v>
      </c>
      <c r="G95" s="30"/>
      <c r="H95" s="13"/>
    </row>
    <row r="96" spans="1:8" x14ac:dyDescent="0.2">
      <c r="A96" s="1">
        <v>45505</v>
      </c>
      <c r="B96" s="5">
        <v>2.3408679999999999</v>
      </c>
      <c r="C96" s="5">
        <v>-5.016286</v>
      </c>
      <c r="D96" s="5">
        <f t="shared" si="4"/>
        <v>5.016286</v>
      </c>
      <c r="E96" s="275">
        <f t="shared" si="3"/>
        <v>-2.6754180000000001</v>
      </c>
      <c r="G96" s="30"/>
      <c r="H96" s="13"/>
    </row>
    <row r="97" spans="1:8" x14ac:dyDescent="0.2">
      <c r="A97" s="1">
        <v>45536</v>
      </c>
      <c r="B97" s="5">
        <v>2.6593429999999998</v>
      </c>
      <c r="C97" s="5">
        <v>-5.1767649999999996</v>
      </c>
      <c r="D97" s="5">
        <f t="shared" si="4"/>
        <v>5.1767649999999996</v>
      </c>
      <c r="E97" s="275">
        <f t="shared" si="3"/>
        <v>-2.5174219999999998</v>
      </c>
      <c r="G97" s="30"/>
      <c r="H97" s="13"/>
    </row>
    <row r="98" spans="1:8" x14ac:dyDescent="0.2">
      <c r="A98" s="1">
        <v>45566</v>
      </c>
      <c r="B98" s="5">
        <v>2.487581</v>
      </c>
      <c r="C98" s="5">
        <v>-5.074675</v>
      </c>
      <c r="D98" s="5">
        <f t="shared" si="4"/>
        <v>5.074675</v>
      </c>
      <c r="E98" s="275">
        <f t="shared" si="3"/>
        <v>-2.587094</v>
      </c>
      <c r="G98" s="30"/>
      <c r="H98" s="13"/>
    </row>
    <row r="99" spans="1:8" x14ac:dyDescent="0.2">
      <c r="A99" s="1">
        <v>45597</v>
      </c>
      <c r="B99" s="5">
        <v>2.288926</v>
      </c>
      <c r="C99" s="5">
        <v>-5.5828680000000004</v>
      </c>
      <c r="D99" s="5">
        <f t="shared" si="4"/>
        <v>5.5828680000000004</v>
      </c>
      <c r="E99" s="275">
        <f t="shared" si="3"/>
        <v>-3.2939420000000004</v>
      </c>
      <c r="G99" s="30"/>
      <c r="H99" s="13"/>
    </row>
    <row r="100" spans="1:8" x14ac:dyDescent="0.2">
      <c r="A100" s="1">
        <v>45627</v>
      </c>
      <c r="B100" s="5">
        <v>2.805301</v>
      </c>
      <c r="C100" s="5">
        <v>-5.4357949999999997</v>
      </c>
      <c r="D100" s="5">
        <f t="shared" si="4"/>
        <v>5.4357949999999997</v>
      </c>
      <c r="E100" s="275">
        <f t="shared" si="3"/>
        <v>-2.6304939999999997</v>
      </c>
      <c r="G100" s="30"/>
      <c r="H100" s="13"/>
    </row>
    <row r="101" spans="1:8" x14ac:dyDescent="0.2">
      <c r="A101" s="1">
        <v>45658</v>
      </c>
      <c r="B101" s="5">
        <v>2.7184330000000001</v>
      </c>
      <c r="C101" s="5">
        <v>-4.6681720000000002</v>
      </c>
      <c r="D101" s="5">
        <f t="shared" si="4"/>
        <v>4.6681720000000002</v>
      </c>
      <c r="E101" s="275">
        <f t="shared" si="3"/>
        <v>-1.9497390000000001</v>
      </c>
      <c r="G101" s="30"/>
      <c r="H101" s="13"/>
    </row>
    <row r="102" spans="1:8" x14ac:dyDescent="0.2">
      <c r="A102" s="1">
        <v>45689</v>
      </c>
      <c r="B102" s="5">
        <v>1.7508349999999999</v>
      </c>
      <c r="C102" s="5">
        <v>-4.5831749999999998</v>
      </c>
      <c r="D102" s="5">
        <f t="shared" si="4"/>
        <v>4.5831749999999998</v>
      </c>
      <c r="E102" s="275">
        <f t="shared" si="3"/>
        <v>-2.8323399999999999</v>
      </c>
      <c r="G102" s="30"/>
      <c r="H102" s="13"/>
    </row>
    <row r="103" spans="1:8" x14ac:dyDescent="0.2">
      <c r="A103" s="1">
        <v>45717</v>
      </c>
      <c r="B103" s="5">
        <v>1.712612</v>
      </c>
      <c r="C103" s="5">
        <v>-4.8555840000000003</v>
      </c>
      <c r="D103" s="5">
        <f t="shared" si="4"/>
        <v>4.8555840000000003</v>
      </c>
      <c r="E103" s="275">
        <f t="shared" si="3"/>
        <v>-3.1429720000000003</v>
      </c>
      <c r="G103" s="30"/>
      <c r="H103" s="13"/>
    </row>
    <row r="104" spans="1:8" x14ac:dyDescent="0.2">
      <c r="A104" s="1">
        <v>45748</v>
      </c>
      <c r="B104" s="5">
        <v>2.1500330000000001</v>
      </c>
      <c r="C104" s="5">
        <v>-4.7886329999999999</v>
      </c>
      <c r="D104" s="5">
        <f t="shared" si="4"/>
        <v>4.7886329999999999</v>
      </c>
      <c r="E104" s="275">
        <f t="shared" si="3"/>
        <v>-2.6385999999999998</v>
      </c>
      <c r="G104" s="30"/>
      <c r="H104" s="13"/>
    </row>
    <row r="105" spans="1:8" x14ac:dyDescent="0.2">
      <c r="A105" s="1">
        <v>45778</v>
      </c>
      <c r="B105" s="5">
        <v>2.6305670000000001</v>
      </c>
      <c r="C105" s="5">
        <v>-4.845879</v>
      </c>
      <c r="D105" s="5">
        <f t="shared" si="4"/>
        <v>4.845879</v>
      </c>
      <c r="E105" s="275">
        <f t="shared" si="3"/>
        <v>-2.2153119999999999</v>
      </c>
      <c r="G105" s="30"/>
      <c r="H105" s="13"/>
    </row>
    <row r="106" spans="1:8" x14ac:dyDescent="0.2">
      <c r="A106" s="1">
        <v>45809</v>
      </c>
      <c r="B106" s="5">
        <v>2.4022039999999998</v>
      </c>
      <c r="C106" s="5">
        <v>-5.1659709999999999</v>
      </c>
      <c r="D106" s="5">
        <f t="shared" si="4"/>
        <v>5.1659709999999999</v>
      </c>
      <c r="E106" s="275">
        <f t="shared" si="3"/>
        <v>-2.7637670000000001</v>
      </c>
      <c r="G106" s="30"/>
      <c r="H106" s="13"/>
    </row>
    <row r="107" spans="1:8" x14ac:dyDescent="0.2">
      <c r="A107" s="1">
        <v>45839</v>
      </c>
      <c r="B107" s="5">
        <v>2.8085179999999998</v>
      </c>
      <c r="C107" s="5">
        <v>-5.1721089999999998</v>
      </c>
      <c r="D107" s="5">
        <f t="shared" si="4"/>
        <v>5.1721089999999998</v>
      </c>
      <c r="E107" s="275">
        <f t="shared" si="3"/>
        <v>-2.363591</v>
      </c>
      <c r="G107" s="30"/>
      <c r="H107" s="13"/>
    </row>
    <row r="108" spans="1:8" x14ac:dyDescent="0.2">
      <c r="A108" s="1">
        <v>45870</v>
      </c>
      <c r="B108" s="5">
        <v>2.7631950000000001</v>
      </c>
      <c r="C108" s="5">
        <v>-4.896528</v>
      </c>
      <c r="D108" s="5">
        <f t="shared" si="4"/>
        <v>4.896528</v>
      </c>
      <c r="E108" s="275">
        <f t="shared" si="3"/>
        <v>-2.1333329999999999</v>
      </c>
      <c r="G108" s="30"/>
      <c r="H108" s="13"/>
    </row>
    <row r="109" spans="1:8" x14ac:dyDescent="0.2">
      <c r="A109" s="1">
        <v>45901</v>
      </c>
      <c r="B109" s="5">
        <v>1.9908333332999999</v>
      </c>
      <c r="C109" s="5">
        <v>-5.7202321303000003</v>
      </c>
      <c r="D109" s="5">
        <f t="shared" si="4"/>
        <v>5.7202321303000003</v>
      </c>
      <c r="E109" s="275">
        <f t="shared" si="3"/>
        <v>-3.7293987970000004</v>
      </c>
      <c r="G109" s="30"/>
      <c r="H109" s="13"/>
    </row>
    <row r="110" spans="1:8" x14ac:dyDescent="0.2">
      <c r="A110" s="1">
        <v>45931</v>
      </c>
      <c r="B110" s="5">
        <v>1.3677321613</v>
      </c>
      <c r="C110" s="5">
        <v>-5.3491851619000004</v>
      </c>
      <c r="D110" s="5">
        <f t="shared" si="4"/>
        <v>5.3491851619000004</v>
      </c>
      <c r="E110" s="275">
        <f t="shared" si="3"/>
        <v>-3.9814530006000002</v>
      </c>
      <c r="G110" s="30"/>
      <c r="H110" s="13"/>
    </row>
    <row r="111" spans="1:8" x14ac:dyDescent="0.2">
      <c r="A111" s="1">
        <v>45962</v>
      </c>
      <c r="B111" s="5">
        <v>1.6628890000000001</v>
      </c>
      <c r="C111" s="5">
        <v>-5.4974160000000003</v>
      </c>
      <c r="D111" s="5">
        <f t="shared" si="4"/>
        <v>5.4974160000000003</v>
      </c>
      <c r="E111" s="275">
        <f t="shared" si="3"/>
        <v>-3.8345270000000005</v>
      </c>
      <c r="G111" s="30"/>
      <c r="H111" s="13"/>
    </row>
    <row r="112" spans="1:8" x14ac:dyDescent="0.2">
      <c r="A112" s="1">
        <v>45992</v>
      </c>
      <c r="B112" s="5">
        <v>1.67561</v>
      </c>
      <c r="C112" s="5">
        <v>-5.3702059999999996</v>
      </c>
      <c r="D112" s="5">
        <f t="shared" si="4"/>
        <v>5.3702059999999996</v>
      </c>
      <c r="E112" s="275">
        <f t="shared" si="3"/>
        <v>-3.6945959999999998</v>
      </c>
      <c r="G112" s="30"/>
      <c r="H112" s="13"/>
    </row>
    <row r="113" spans="1:8" x14ac:dyDescent="0.2">
      <c r="A113" s="1">
        <v>46023</v>
      </c>
      <c r="B113" s="5">
        <v>1.8057810000000001</v>
      </c>
      <c r="C113" s="5">
        <v>-4.6875460000000002</v>
      </c>
      <c r="D113" s="5">
        <f t="shared" si="4"/>
        <v>4.6875460000000002</v>
      </c>
      <c r="E113" s="275">
        <f t="shared" si="3"/>
        <v>-2.8817650000000001</v>
      </c>
      <c r="G113" s="30"/>
      <c r="H113" s="13"/>
    </row>
    <row r="114" spans="1:8" x14ac:dyDescent="0.2">
      <c r="A114" s="1">
        <v>46054</v>
      </c>
      <c r="B114" s="5">
        <v>1.5117910000000001</v>
      </c>
      <c r="C114" s="5">
        <v>-4.9993980000000002</v>
      </c>
      <c r="D114" s="5">
        <f t="shared" si="4"/>
        <v>4.9993980000000002</v>
      </c>
      <c r="E114" s="275">
        <f t="shared" si="3"/>
        <v>-3.4876070000000001</v>
      </c>
      <c r="G114" s="30"/>
      <c r="H114" s="13"/>
    </row>
    <row r="115" spans="1:8" x14ac:dyDescent="0.2">
      <c r="A115" s="1">
        <v>46082</v>
      </c>
      <c r="B115" s="5">
        <v>2.0317180000000001</v>
      </c>
      <c r="C115" s="5">
        <v>-5.2204959999999998</v>
      </c>
      <c r="D115" s="5">
        <f t="shared" si="4"/>
        <v>5.2204959999999998</v>
      </c>
      <c r="E115" s="275">
        <f t="shared" si="3"/>
        <v>-3.1887779999999997</v>
      </c>
      <c r="G115" s="30"/>
      <c r="H115" s="13"/>
    </row>
    <row r="116" spans="1:8" x14ac:dyDescent="0.2">
      <c r="A116" s="1">
        <v>46113</v>
      </c>
      <c r="B116" s="5">
        <v>2.1253289999999998</v>
      </c>
      <c r="C116" s="5">
        <v>-4.9920549999999997</v>
      </c>
      <c r="D116" s="5">
        <f t="shared" si="4"/>
        <v>4.9920549999999997</v>
      </c>
      <c r="E116" s="275">
        <f t="shared" si="3"/>
        <v>-2.8667259999999999</v>
      </c>
      <c r="G116" s="30"/>
      <c r="H116" s="13"/>
    </row>
    <row r="117" spans="1:8" x14ac:dyDescent="0.2">
      <c r="A117" s="1">
        <v>46143</v>
      </c>
      <c r="B117" s="5">
        <v>2.1117360000000001</v>
      </c>
      <c r="C117" s="5">
        <v>-4.7587770000000003</v>
      </c>
      <c r="D117" s="5">
        <f t="shared" si="4"/>
        <v>4.7587770000000003</v>
      </c>
      <c r="E117" s="275">
        <f t="shared" si="3"/>
        <v>-2.6470410000000002</v>
      </c>
      <c r="G117" s="30"/>
      <c r="H117" s="13"/>
    </row>
    <row r="118" spans="1:8" x14ac:dyDescent="0.2">
      <c r="A118" s="1">
        <v>46174</v>
      </c>
      <c r="B118" s="5">
        <v>1.9775149999999999</v>
      </c>
      <c r="C118" s="5">
        <v>-4.9268010000000002</v>
      </c>
      <c r="D118" s="5">
        <f t="shared" si="4"/>
        <v>4.9268010000000002</v>
      </c>
      <c r="E118" s="275">
        <f t="shared" si="3"/>
        <v>-2.9492860000000003</v>
      </c>
      <c r="G118" s="30"/>
      <c r="H118" s="13"/>
    </row>
    <row r="119" spans="1:8" x14ac:dyDescent="0.2">
      <c r="A119" s="1">
        <v>46204</v>
      </c>
      <c r="B119" s="5">
        <v>2.1871610000000001</v>
      </c>
      <c r="C119" s="5">
        <v>-4.9270180000000003</v>
      </c>
      <c r="D119" s="5">
        <f t="shared" si="4"/>
        <v>4.9270180000000003</v>
      </c>
      <c r="E119" s="275">
        <f t="shared" si="3"/>
        <v>-2.7398570000000002</v>
      </c>
      <c r="G119" s="30"/>
      <c r="H119" s="13"/>
    </row>
    <row r="120" spans="1:8" x14ac:dyDescent="0.2">
      <c r="A120" s="1">
        <v>46235</v>
      </c>
      <c r="B120" s="5">
        <v>2.1682809999999999</v>
      </c>
      <c r="C120" s="5">
        <v>-5.1252329999999997</v>
      </c>
      <c r="D120" s="5">
        <f t="shared" si="4"/>
        <v>5.1252329999999997</v>
      </c>
      <c r="E120" s="275">
        <f t="shared" si="3"/>
        <v>-2.9569519999999998</v>
      </c>
      <c r="G120" s="30"/>
      <c r="H120" s="13"/>
    </row>
    <row r="121" spans="1:8" x14ac:dyDescent="0.2">
      <c r="A121" s="1">
        <v>46266</v>
      </c>
      <c r="B121" s="5">
        <v>1.8767499999999999</v>
      </c>
      <c r="C121" s="5">
        <v>-5.1358879999999996</v>
      </c>
      <c r="D121" s="5">
        <f t="shared" si="4"/>
        <v>5.1358879999999996</v>
      </c>
      <c r="E121" s="275">
        <f t="shared" si="3"/>
        <v>-3.2591379999999996</v>
      </c>
      <c r="G121" s="30"/>
      <c r="H121" s="13"/>
    </row>
    <row r="122" spans="1:8" x14ac:dyDescent="0.2">
      <c r="A122" s="1">
        <v>46296</v>
      </c>
      <c r="B122" s="5">
        <v>1.6772069999999999</v>
      </c>
      <c r="C122" s="5">
        <v>-5.0705920000000004</v>
      </c>
      <c r="D122" s="5">
        <f t="shared" si="4"/>
        <v>5.0705920000000004</v>
      </c>
      <c r="E122" s="275">
        <f t="shared" si="3"/>
        <v>-3.3933850000000003</v>
      </c>
      <c r="G122" s="30"/>
      <c r="H122" s="13"/>
    </row>
    <row r="123" spans="1:8" x14ac:dyDescent="0.2">
      <c r="A123" s="1">
        <v>46327</v>
      </c>
      <c r="B123" s="5">
        <v>1.588849</v>
      </c>
      <c r="C123" s="5">
        <v>-5.2486769999999998</v>
      </c>
      <c r="D123" s="5">
        <f t="shared" si="4"/>
        <v>5.2486769999999998</v>
      </c>
      <c r="E123" s="275">
        <f t="shared" si="3"/>
        <v>-3.6598280000000001</v>
      </c>
      <c r="G123" s="30"/>
      <c r="H123" s="13"/>
    </row>
    <row r="124" spans="1:8" x14ac:dyDescent="0.2">
      <c r="A124" s="1">
        <v>46357</v>
      </c>
      <c r="B124" s="5">
        <v>1.5410509999999999</v>
      </c>
      <c r="C124" s="5">
        <v>-5.4203049999999999</v>
      </c>
      <c r="D124" s="5">
        <f t="shared" si="4"/>
        <v>5.4203049999999999</v>
      </c>
      <c r="E124" s="275">
        <f t="shared" si="3"/>
        <v>-3.879254</v>
      </c>
      <c r="G124" s="30"/>
      <c r="H124" s="13"/>
    </row>
    <row r="125" spans="1:8" x14ac:dyDescent="0.2">
      <c r="A125" s="1"/>
      <c r="B125" s="5"/>
      <c r="C125" s="5"/>
      <c r="D125" s="275"/>
      <c r="G125" s="30"/>
      <c r="H125" s="13"/>
    </row>
    <row r="126" spans="1:8" x14ac:dyDescent="0.2">
      <c r="A126" s="267" t="s">
        <v>997</v>
      </c>
    </row>
    <row r="127" spans="1:8" x14ac:dyDescent="0.2">
      <c r="A127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129" spans="1:2" x14ac:dyDescent="0.2">
      <c r="A129" s="3"/>
      <c r="B129" s="4" t="s">
        <v>330</v>
      </c>
    </row>
    <row r="130" spans="1:2" x14ac:dyDescent="0.2">
      <c r="A130" s="13">
        <v>82</v>
      </c>
      <c r="B130">
        <v>0</v>
      </c>
    </row>
    <row r="131" spans="1:2" x14ac:dyDescent="0.2">
      <c r="A131" s="13">
        <v>82</v>
      </c>
      <c r="B131">
        <v>1</v>
      </c>
    </row>
  </sheetData>
  <hyperlinks>
    <hyperlink ref="A3" location="Contents!A1" display="Return to Contents" xr:uid="{00000000-0004-0000-1500-000000000000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>
    <pageSetUpPr fitToPage="1"/>
  </sheetPr>
  <dimension ref="A2:Y44"/>
  <sheetViews>
    <sheetView workbookViewId="0"/>
  </sheetViews>
  <sheetFormatPr defaultColWidth="9.28515625" defaultRowHeight="15" x14ac:dyDescent="0.25"/>
  <cols>
    <col min="1" max="1" width="9.28515625" style="126"/>
    <col min="2" max="2" width="13.7109375" style="126" customWidth="1"/>
    <col min="3" max="3" width="15" style="126" customWidth="1"/>
    <col min="4" max="4" width="7.7109375" style="126" customWidth="1"/>
    <col min="5" max="5" width="6" style="126" customWidth="1"/>
    <col min="6" max="6" width="7.7109375" style="126" customWidth="1"/>
    <col min="7" max="7" width="6" style="126" customWidth="1"/>
    <col min="8" max="8" width="6.28515625" style="126" customWidth="1"/>
    <col min="9" max="16" width="9.28515625" style="126"/>
    <col min="17" max="17" width="15.7109375" style="126" customWidth="1"/>
    <col min="18" max="24" width="9.28515625" style="126"/>
    <col min="25" max="25" width="27" style="126" customWidth="1"/>
    <col min="26" max="16384" width="9.28515625" style="126"/>
  </cols>
  <sheetData>
    <row r="2" spans="1:25" ht="15.75" x14ac:dyDescent="0.25">
      <c r="A2" s="31" t="s">
        <v>967</v>
      </c>
      <c r="N2" s="278"/>
    </row>
    <row r="3" spans="1:25" x14ac:dyDescent="0.25">
      <c r="A3" s="16" t="s">
        <v>16</v>
      </c>
      <c r="N3"/>
    </row>
    <row r="4" spans="1:25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Y4" s="128"/>
    </row>
    <row r="5" spans="1:25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Q5" s="132" t="s">
        <v>331</v>
      </c>
      <c r="R5" s="133"/>
      <c r="Y5" s="129"/>
    </row>
    <row r="6" spans="1:25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Q6" s="223" t="s">
        <v>333</v>
      </c>
      <c r="R6" s="224" t="s">
        <v>332</v>
      </c>
      <c r="Y6" s="129"/>
    </row>
    <row r="7" spans="1:25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Q7" s="225" t="s">
        <v>223</v>
      </c>
      <c r="R7" s="226" t="s">
        <v>334</v>
      </c>
      <c r="Y7" s="129"/>
    </row>
    <row r="8" spans="1:25" x14ac:dyDescent="0.2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Q8" s="225" t="s">
        <v>221</v>
      </c>
      <c r="R8" s="226" t="s">
        <v>335</v>
      </c>
      <c r="Y8" s="129"/>
    </row>
    <row r="9" spans="1:25" x14ac:dyDescent="0.2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Q9" s="227" t="s">
        <v>222</v>
      </c>
      <c r="R9" s="228" t="s">
        <v>336</v>
      </c>
      <c r="Y9" s="129"/>
    </row>
    <row r="10" spans="1:25" x14ac:dyDescent="0.2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Y10" s="129"/>
    </row>
    <row r="11" spans="1:25" x14ac:dyDescent="0.25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Y11" s="129"/>
    </row>
    <row r="12" spans="1:25" x14ac:dyDescent="0.25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Y12" s="129"/>
    </row>
    <row r="13" spans="1:25" x14ac:dyDescent="0.2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Y13" s="129"/>
    </row>
    <row r="14" spans="1:25" x14ac:dyDescent="0.2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Y14" s="129"/>
    </row>
    <row r="15" spans="1:25" x14ac:dyDescent="0.2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Y15" s="129"/>
    </row>
    <row r="16" spans="1:25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Y16" s="129"/>
    </row>
    <row r="17" spans="1:25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Y17" s="129"/>
    </row>
    <row r="18" spans="1:25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Y18" s="129"/>
    </row>
    <row r="19" spans="1:25" x14ac:dyDescent="0.2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Y19" s="129"/>
    </row>
    <row r="20" spans="1:25" x14ac:dyDescent="0.2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Y20" s="128"/>
    </row>
    <row r="21" spans="1:25" x14ac:dyDescent="0.2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Y21" s="129"/>
    </row>
    <row r="22" spans="1:25" x14ac:dyDescent="0.25">
      <c r="Y22" s="129"/>
    </row>
    <row r="23" spans="1:25" x14ac:dyDescent="0.25">
      <c r="Y23" s="129"/>
    </row>
    <row r="24" spans="1:25" x14ac:dyDescent="0.25">
      <c r="Y24" s="129"/>
    </row>
    <row r="25" spans="1:25" x14ac:dyDescent="0.25">
      <c r="B25" s="126" t="s">
        <v>12</v>
      </c>
      <c r="C25" s="126">
        <v>2004</v>
      </c>
      <c r="D25" s="126">
        <f>C25+1</f>
        <v>2005</v>
      </c>
      <c r="E25" s="126">
        <f t="shared" ref="E25:W25" si="0">D25+1</f>
        <v>2006</v>
      </c>
      <c r="F25" s="126">
        <f t="shared" si="0"/>
        <v>2007</v>
      </c>
      <c r="G25" s="126">
        <f t="shared" si="0"/>
        <v>2008</v>
      </c>
      <c r="H25" s="126">
        <f t="shared" si="0"/>
        <v>2009</v>
      </c>
      <c r="I25" s="126">
        <f t="shared" si="0"/>
        <v>2010</v>
      </c>
      <c r="J25" s="126">
        <f t="shared" si="0"/>
        <v>2011</v>
      </c>
      <c r="K25" s="126">
        <f t="shared" si="0"/>
        <v>2012</v>
      </c>
      <c r="L25" s="126">
        <f t="shared" si="0"/>
        <v>2013</v>
      </c>
      <c r="M25" s="126">
        <f t="shared" si="0"/>
        <v>2014</v>
      </c>
      <c r="N25" s="126">
        <f t="shared" si="0"/>
        <v>2015</v>
      </c>
      <c r="O25" s="126">
        <f t="shared" si="0"/>
        <v>2016</v>
      </c>
      <c r="P25" s="126">
        <f t="shared" si="0"/>
        <v>2017</v>
      </c>
      <c r="Q25" s="126">
        <f t="shared" si="0"/>
        <v>2018</v>
      </c>
      <c r="R25" s="126">
        <f t="shared" si="0"/>
        <v>2019</v>
      </c>
      <c r="S25" s="126">
        <f t="shared" si="0"/>
        <v>2020</v>
      </c>
      <c r="T25" s="126">
        <f t="shared" si="0"/>
        <v>2021</v>
      </c>
      <c r="U25" s="126">
        <f t="shared" si="0"/>
        <v>2022</v>
      </c>
      <c r="V25" s="126">
        <f t="shared" si="0"/>
        <v>2023</v>
      </c>
      <c r="W25" s="126">
        <f t="shared" si="0"/>
        <v>2024</v>
      </c>
      <c r="X25" s="126">
        <f>W25+1</f>
        <v>2025</v>
      </c>
      <c r="Y25" s="129"/>
    </row>
    <row r="26" spans="1:25" x14ac:dyDescent="0.25">
      <c r="A26" s="145"/>
      <c r="B26" s="253" t="s">
        <v>333</v>
      </c>
      <c r="C26" s="254">
        <v>0.18103860383000001</v>
      </c>
      <c r="D26" s="254">
        <v>0.19568473973</v>
      </c>
      <c r="E26" s="254">
        <v>0.18233403288</v>
      </c>
      <c r="F26" s="254">
        <v>0.13933212603</v>
      </c>
      <c r="G26" s="254">
        <v>0.13245945081999999</v>
      </c>
      <c r="H26" s="254">
        <v>6.2311679452000002E-2</v>
      </c>
      <c r="I26" s="254">
        <v>1.1957958903999999E-2</v>
      </c>
      <c r="J26" s="254">
        <v>-1.4400073972999999E-2</v>
      </c>
      <c r="K26" s="254">
        <v>-5.4726661202000003E-2</v>
      </c>
      <c r="L26" s="254">
        <v>-0.17501173425</v>
      </c>
      <c r="M26" s="254">
        <v>-0.31520097260000002</v>
      </c>
      <c r="N26" s="254">
        <v>-0.4912113863</v>
      </c>
      <c r="O26" s="254">
        <v>-0.65689627321999999</v>
      </c>
      <c r="P26" s="254">
        <v>-0.75761447671000004</v>
      </c>
      <c r="Q26" s="254">
        <v>-0.79254433699000004</v>
      </c>
      <c r="R26" s="254">
        <v>-0.94905866848999998</v>
      </c>
      <c r="S26" s="254">
        <v>-1.1357285792</v>
      </c>
      <c r="T26" s="254">
        <v>-1.1984581342</v>
      </c>
      <c r="U26" s="254">
        <v>-1.2717028136999999</v>
      </c>
      <c r="V26" s="254">
        <v>-1.4956596931999999</v>
      </c>
      <c r="W26" s="254">
        <v>-1.6436236474999999</v>
      </c>
      <c r="X26" s="254">
        <v>-1.7403050274</v>
      </c>
      <c r="Y26" s="129"/>
    </row>
    <row r="27" spans="1:25" x14ac:dyDescent="0.25">
      <c r="A27" s="145"/>
      <c r="B27" s="145" t="s">
        <v>223</v>
      </c>
      <c r="C27" s="127">
        <v>4.0382786885000002E-4</v>
      </c>
      <c r="D27" s="127">
        <v>6.3250958904E-4</v>
      </c>
      <c r="E27" s="127">
        <v>4.1865753424999999E-4</v>
      </c>
      <c r="F27" s="127">
        <v>3.2271780822000002E-4</v>
      </c>
      <c r="G27" s="127">
        <v>3.3015027321999998E-4</v>
      </c>
      <c r="H27" s="127">
        <v>3.5024383561999998E-4</v>
      </c>
      <c r="I27" s="127">
        <v>3.6975890411000001E-4</v>
      </c>
      <c r="J27" s="127">
        <v>3.2614520548E-4</v>
      </c>
      <c r="K27" s="127">
        <v>3.1421311475000001E-4</v>
      </c>
      <c r="L27" s="127">
        <v>3.3705205479000002E-4</v>
      </c>
      <c r="M27" s="127">
        <v>-3.7509539725999998E-2</v>
      </c>
      <c r="N27" s="127">
        <v>-6.4611095889999998E-2</v>
      </c>
      <c r="O27" s="127">
        <v>-9.4826969945000006E-2</v>
      </c>
      <c r="P27" s="127">
        <v>-0.17759438082000001</v>
      </c>
      <c r="Q27" s="127">
        <v>-0.25591668766999998</v>
      </c>
      <c r="R27" s="127">
        <v>-0.27696658355999998</v>
      </c>
      <c r="S27" s="127">
        <v>-0.27068763115</v>
      </c>
      <c r="T27" s="127">
        <v>-0.36927176711999998</v>
      </c>
      <c r="U27" s="127">
        <v>-0.41886086574999998</v>
      </c>
      <c r="V27" s="127">
        <v>-0.47107678081999999</v>
      </c>
      <c r="W27" s="127">
        <v>-0.48686452186000001</v>
      </c>
      <c r="X27" s="127">
        <v>-0.55604962411000003</v>
      </c>
      <c r="Y27" s="129"/>
    </row>
    <row r="28" spans="1:25" x14ac:dyDescent="0.25">
      <c r="A28" s="145"/>
      <c r="B28" s="145" t="s">
        <v>221</v>
      </c>
      <c r="C28" s="127">
        <v>3.8184125683000003E-2</v>
      </c>
      <c r="D28" s="127">
        <v>7.8523120547999994E-2</v>
      </c>
      <c r="E28" s="127">
        <v>9.3106786301E-2</v>
      </c>
      <c r="F28" s="127">
        <v>5.0729624658000003E-2</v>
      </c>
      <c r="G28" s="127">
        <v>5.3002699453999998E-2</v>
      </c>
      <c r="H28" s="127">
        <v>1.9929290411E-2</v>
      </c>
      <c r="I28" s="127">
        <v>8.9496931506999992E-3</v>
      </c>
      <c r="J28" s="127">
        <v>4.8309589041000003E-4</v>
      </c>
      <c r="K28" s="127">
        <v>-1.3427868852E-3</v>
      </c>
      <c r="L28" s="127">
        <v>-8.9113945205000003E-3</v>
      </c>
      <c r="M28" s="127">
        <v>-5.6082010958999999E-2</v>
      </c>
      <c r="N28" s="127">
        <v>-8.3071605478999999E-2</v>
      </c>
      <c r="O28" s="127">
        <v>-9.1469770492000002E-2</v>
      </c>
      <c r="P28" s="127">
        <v>-0.10744454795</v>
      </c>
      <c r="Q28" s="127">
        <v>-0.17350081096</v>
      </c>
      <c r="R28" s="127">
        <v>-0.22629719726</v>
      </c>
      <c r="S28" s="127">
        <v>-0.32320968851999998</v>
      </c>
      <c r="T28" s="127">
        <v>-0.37169570684999997</v>
      </c>
      <c r="U28" s="127">
        <v>-0.37326026026999998</v>
      </c>
      <c r="V28" s="127">
        <v>-0.39508557533999999</v>
      </c>
      <c r="W28" s="127">
        <v>-0.44031077869000002</v>
      </c>
      <c r="X28" s="127">
        <v>-0.49549179259999998</v>
      </c>
      <c r="Y28" s="129"/>
    </row>
    <row r="29" spans="1:25" x14ac:dyDescent="0.25">
      <c r="A29" s="145"/>
      <c r="B29" s="145" t="s">
        <v>222</v>
      </c>
      <c r="C29" s="127">
        <v>4.0103338798000002E-2</v>
      </c>
      <c r="D29" s="127">
        <v>4.0064265752999997E-2</v>
      </c>
      <c r="E29" s="127">
        <v>1.5807350684999999E-2</v>
      </c>
      <c r="F29" s="127">
        <v>1.5858863014E-2</v>
      </c>
      <c r="G29" s="127">
        <v>-1.2047642076999999E-2</v>
      </c>
      <c r="H29" s="127">
        <v>-2.748810137E-2</v>
      </c>
      <c r="I29" s="127">
        <v>-6.2864821917999998E-3</v>
      </c>
      <c r="J29" s="127">
        <v>-5.2482635616000001E-2</v>
      </c>
      <c r="K29" s="127">
        <v>-8.8676674863000002E-2</v>
      </c>
      <c r="L29" s="127">
        <v>-0.10312920822</v>
      </c>
      <c r="M29" s="127">
        <v>-0.15163440274000001</v>
      </c>
      <c r="N29" s="127">
        <v>-0.17159646848999999</v>
      </c>
      <c r="O29" s="127">
        <v>-0.18785296721</v>
      </c>
      <c r="P29" s="127">
        <v>-0.16575204658000001</v>
      </c>
      <c r="Q29" s="127">
        <v>-0.18254033424999999</v>
      </c>
      <c r="R29" s="127">
        <v>-0.17101643835999999</v>
      </c>
      <c r="S29" s="127">
        <v>-0.19168844262000001</v>
      </c>
      <c r="T29" s="127">
        <v>-0.19633565753000001</v>
      </c>
      <c r="U29" s="127">
        <v>-0.17136379726000001</v>
      </c>
      <c r="V29" s="127">
        <v>-0.14996823288</v>
      </c>
      <c r="W29" s="127">
        <v>-0.14944303279000001</v>
      </c>
      <c r="X29" s="127">
        <v>-0.21125158163999999</v>
      </c>
      <c r="Y29" s="129"/>
    </row>
    <row r="30" spans="1:25" x14ac:dyDescent="0.25">
      <c r="B30" s="255" t="s">
        <v>337</v>
      </c>
      <c r="C30" s="256">
        <f t="shared" ref="C30:X30" si="1">+SUM(C26:C29)</f>
        <v>0.25972989617984998</v>
      </c>
      <c r="D30" s="256">
        <f t="shared" si="1"/>
        <v>0.31490463562003995</v>
      </c>
      <c r="E30" s="256">
        <f t="shared" si="1"/>
        <v>0.29166682740025002</v>
      </c>
      <c r="F30" s="256">
        <f t="shared" si="1"/>
        <v>0.20624333151021998</v>
      </c>
      <c r="G30" s="256">
        <f t="shared" si="1"/>
        <v>0.17374465847022</v>
      </c>
      <c r="H30" s="256">
        <f t="shared" si="1"/>
        <v>5.5103112328620002E-2</v>
      </c>
      <c r="I30" s="256">
        <f t="shared" si="1"/>
        <v>1.4990928767010001E-2</v>
      </c>
      <c r="J30" s="256">
        <f t="shared" si="1"/>
        <v>-6.6073468493109994E-2</v>
      </c>
      <c r="K30" s="256">
        <f t="shared" si="1"/>
        <v>-0.14443190983545001</v>
      </c>
      <c r="L30" s="256">
        <f t="shared" si="1"/>
        <v>-0.28671528493570997</v>
      </c>
      <c r="M30" s="256">
        <f t="shared" si="1"/>
        <v>-0.56042692602500011</v>
      </c>
      <c r="N30" s="256">
        <f t="shared" si="1"/>
        <v>-0.8104905561589999</v>
      </c>
      <c r="O30" s="256">
        <f t="shared" si="1"/>
        <v>-1.0310459808670001</v>
      </c>
      <c r="P30" s="256">
        <f t="shared" si="1"/>
        <v>-1.2084054520600001</v>
      </c>
      <c r="Q30" s="256">
        <f t="shared" si="1"/>
        <v>-1.40450216987</v>
      </c>
      <c r="R30" s="256">
        <f t="shared" si="1"/>
        <v>-1.6233388876699999</v>
      </c>
      <c r="S30" s="256">
        <f t="shared" si="1"/>
        <v>-1.92131434149</v>
      </c>
      <c r="T30" s="256">
        <f t="shared" si="1"/>
        <v>-2.1357612656999998</v>
      </c>
      <c r="U30" s="256">
        <f t="shared" si="1"/>
        <v>-2.23518773698</v>
      </c>
      <c r="V30" s="256">
        <f t="shared" si="1"/>
        <v>-2.5117902822399998</v>
      </c>
      <c r="W30" s="256">
        <f t="shared" si="1"/>
        <v>-2.72024198084</v>
      </c>
      <c r="X30" s="256">
        <f t="shared" si="1"/>
        <v>-3.00309802575</v>
      </c>
      <c r="Y30" s="130"/>
    </row>
    <row r="31" spans="1:25" x14ac:dyDescent="0.25">
      <c r="Y31" s="129"/>
    </row>
    <row r="32" spans="1:25" x14ac:dyDescent="0.25">
      <c r="B32" s="267" t="s">
        <v>997</v>
      </c>
    </row>
    <row r="42" spans="2:3" x14ac:dyDescent="0.25">
      <c r="B42" s="4"/>
      <c r="C42" s="4" t="s">
        <v>330</v>
      </c>
    </row>
    <row r="43" spans="2:3" x14ac:dyDescent="0.25">
      <c r="B43">
        <v>20.5</v>
      </c>
      <c r="C43" s="5">
        <v>0</v>
      </c>
    </row>
    <row r="44" spans="2:3" x14ac:dyDescent="0.25">
      <c r="B44">
        <v>20.5</v>
      </c>
      <c r="C44" s="5">
        <v>2.5</v>
      </c>
    </row>
  </sheetData>
  <hyperlinks>
    <hyperlink ref="A3" location="Contents!A1" display="Return to Contents" xr:uid="{00000000-0004-0000-1600-000000000000}"/>
  </hyperlinks>
  <pageMargins left="0.7" right="0.7" top="0.75" bottom="0.75" header="0.3" footer="0.3"/>
  <pageSetup scale="5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9">
    <pageSetUpPr fitToPage="1"/>
  </sheetPr>
  <dimension ref="A2:R136"/>
  <sheetViews>
    <sheetView workbookViewId="0"/>
  </sheetViews>
  <sheetFormatPr defaultRowHeight="12.75" x14ac:dyDescent="0.2"/>
  <cols>
    <col min="10" max="11" width="9.28515625" hidden="1" customWidth="1"/>
    <col min="17" max="17" width="15.42578125" customWidth="1"/>
    <col min="18" max="18" width="10.7109375" customWidth="1"/>
  </cols>
  <sheetData>
    <row r="2" spans="1:18" ht="15.75" x14ac:dyDescent="0.25">
      <c r="A2" s="31" t="s">
        <v>967</v>
      </c>
    </row>
    <row r="3" spans="1:18" x14ac:dyDescent="0.2">
      <c r="A3" s="16" t="s">
        <v>16</v>
      </c>
    </row>
    <row r="5" spans="1:18" x14ac:dyDescent="0.2">
      <c r="Q5" s="132" t="s">
        <v>331</v>
      </c>
      <c r="R5" s="133"/>
    </row>
    <row r="6" spans="1:18" x14ac:dyDescent="0.2">
      <c r="Q6" s="168" t="s">
        <v>374</v>
      </c>
      <c r="R6" s="163" t="s">
        <v>260</v>
      </c>
    </row>
    <row r="26" spans="2:11" x14ac:dyDescent="0.2">
      <c r="J26" s="471"/>
      <c r="K26" s="471"/>
    </row>
    <row r="27" spans="2:11" x14ac:dyDescent="0.2">
      <c r="B27" s="32"/>
      <c r="C27" s="32" t="s">
        <v>48</v>
      </c>
      <c r="D27" s="32" t="s">
        <v>49</v>
      </c>
      <c r="E27" s="32" t="s">
        <v>50</v>
      </c>
      <c r="J27" s="472"/>
      <c r="K27" s="472"/>
    </row>
    <row r="28" spans="2:11" x14ac:dyDescent="0.2">
      <c r="B28" s="33" t="s">
        <v>1</v>
      </c>
      <c r="C28" s="33" t="s">
        <v>3</v>
      </c>
      <c r="D28" s="33" t="s">
        <v>0</v>
      </c>
      <c r="E28" s="33" t="s">
        <v>3</v>
      </c>
      <c r="J28" s="32"/>
      <c r="K28" s="32"/>
    </row>
    <row r="29" spans="2:11" x14ac:dyDescent="0.2">
      <c r="B29" s="95">
        <v>43831</v>
      </c>
      <c r="C29" s="96">
        <v>2.02</v>
      </c>
      <c r="D29" s="41" t="e">
        <v>#N/A</v>
      </c>
      <c r="E29" s="41" t="e">
        <v>#N/A</v>
      </c>
      <c r="J29" s="32"/>
      <c r="K29" s="32"/>
    </row>
    <row r="30" spans="2:11" x14ac:dyDescent="0.2">
      <c r="B30" s="38">
        <v>43862</v>
      </c>
      <c r="C30" s="96">
        <v>1.91</v>
      </c>
      <c r="D30" s="41" t="e">
        <v>#N/A</v>
      </c>
      <c r="E30" s="35" t="e">
        <v>#N/A</v>
      </c>
      <c r="J30" s="32"/>
      <c r="K30" s="32"/>
    </row>
    <row r="31" spans="2:11" x14ac:dyDescent="0.2">
      <c r="B31" s="38">
        <v>43891</v>
      </c>
      <c r="C31" s="96">
        <v>1.79</v>
      </c>
      <c r="D31" s="41" t="e">
        <v>#N/A</v>
      </c>
      <c r="E31" s="35" t="e">
        <v>#N/A</v>
      </c>
      <c r="J31" s="32"/>
      <c r="K31" s="32"/>
    </row>
    <row r="32" spans="2:11" x14ac:dyDescent="0.2">
      <c r="B32" s="38">
        <v>43922</v>
      </c>
      <c r="C32" s="96">
        <v>1.74</v>
      </c>
      <c r="D32" s="41" t="e">
        <v>#N/A</v>
      </c>
      <c r="E32" s="35" t="e">
        <v>#N/A</v>
      </c>
      <c r="J32" s="32"/>
      <c r="K32" s="32"/>
    </row>
    <row r="33" spans="2:11" x14ac:dyDescent="0.2">
      <c r="B33" s="38">
        <v>43952</v>
      </c>
      <c r="C33" s="96">
        <v>1.75</v>
      </c>
      <c r="D33" s="41" t="e">
        <v>#N/A</v>
      </c>
      <c r="E33" s="35" t="e">
        <v>#N/A</v>
      </c>
      <c r="J33" s="32"/>
      <c r="K33" s="32"/>
    </row>
    <row r="34" spans="2:11" x14ac:dyDescent="0.2">
      <c r="B34" s="38">
        <v>43983</v>
      </c>
      <c r="C34" s="96">
        <v>1.63</v>
      </c>
      <c r="D34" s="41" t="e">
        <v>#N/A</v>
      </c>
      <c r="E34" s="35" t="e">
        <v>#N/A</v>
      </c>
      <c r="J34" s="32"/>
      <c r="K34" s="32"/>
    </row>
    <row r="35" spans="2:11" x14ac:dyDescent="0.2">
      <c r="B35" s="38">
        <v>44013</v>
      </c>
      <c r="C35" s="96">
        <v>1.76</v>
      </c>
      <c r="D35" s="41" t="e">
        <v>#N/A</v>
      </c>
      <c r="E35" s="35" t="e">
        <v>#N/A</v>
      </c>
      <c r="J35" s="32"/>
      <c r="K35" s="32"/>
    </row>
    <row r="36" spans="2:11" x14ac:dyDescent="0.2">
      <c r="B36" s="38">
        <v>44044</v>
      </c>
      <c r="C36" s="96">
        <v>2.2999999999999998</v>
      </c>
      <c r="D36" s="41" t="e">
        <v>#N/A</v>
      </c>
      <c r="E36" s="35" t="e">
        <v>#N/A</v>
      </c>
      <c r="J36" s="32"/>
      <c r="K36" s="32"/>
    </row>
    <row r="37" spans="2:11" x14ac:dyDescent="0.2">
      <c r="B37" s="38">
        <v>44075</v>
      </c>
      <c r="C37" s="96">
        <v>1.92</v>
      </c>
      <c r="D37" s="41" t="e">
        <v>#N/A</v>
      </c>
      <c r="E37" s="35" t="e">
        <v>#N/A</v>
      </c>
      <c r="J37" s="32"/>
      <c r="K37" s="32"/>
    </row>
    <row r="38" spans="2:11" x14ac:dyDescent="0.2">
      <c r="B38" s="38">
        <v>44105</v>
      </c>
      <c r="C38" s="96">
        <v>2.39</v>
      </c>
      <c r="D38" s="41" t="e">
        <v>#N/A</v>
      </c>
      <c r="E38" s="35" t="e">
        <v>#N/A</v>
      </c>
      <c r="J38" s="32"/>
      <c r="K38" s="32"/>
    </row>
    <row r="39" spans="2:11" x14ac:dyDescent="0.2">
      <c r="B39" s="38">
        <v>44136</v>
      </c>
      <c r="C39" s="96">
        <v>2.61</v>
      </c>
      <c r="D39" s="41" t="e">
        <v>#N/A</v>
      </c>
      <c r="E39" s="35" t="e">
        <v>#N/A</v>
      </c>
      <c r="J39" s="32"/>
      <c r="K39" s="32"/>
    </row>
    <row r="40" spans="2:11" x14ac:dyDescent="0.2">
      <c r="B40" s="38">
        <v>44166</v>
      </c>
      <c r="C40" s="96">
        <v>2.58</v>
      </c>
      <c r="D40" s="41" t="e">
        <v>#N/A</v>
      </c>
      <c r="E40" s="35" t="e">
        <v>#N/A</v>
      </c>
      <c r="J40" s="32"/>
      <c r="K40" s="32"/>
    </row>
    <row r="41" spans="2:11" x14ac:dyDescent="0.2">
      <c r="B41" s="38">
        <v>44197</v>
      </c>
      <c r="C41" s="96">
        <v>2.71</v>
      </c>
      <c r="D41" s="41" t="e">
        <v>#N/A</v>
      </c>
      <c r="E41" s="41" t="e">
        <v>#N/A</v>
      </c>
      <c r="J41" s="32"/>
      <c r="K41" s="32"/>
    </row>
    <row r="42" spans="2:11" x14ac:dyDescent="0.2">
      <c r="B42" s="38">
        <v>44228</v>
      </c>
      <c r="C42" s="96">
        <v>5.35</v>
      </c>
      <c r="D42" s="41" t="e">
        <v>#N/A</v>
      </c>
      <c r="E42" s="35" t="e">
        <v>#N/A</v>
      </c>
      <c r="J42" s="32"/>
      <c r="K42" s="32"/>
    </row>
    <row r="43" spans="2:11" x14ac:dyDescent="0.2">
      <c r="B43" s="38">
        <v>44256</v>
      </c>
      <c r="C43" s="96">
        <v>2.62</v>
      </c>
      <c r="D43" s="41" t="e">
        <v>#N/A</v>
      </c>
      <c r="E43" s="35" t="e">
        <v>#N/A</v>
      </c>
      <c r="J43" s="32"/>
      <c r="K43" s="32"/>
    </row>
    <row r="44" spans="2:11" x14ac:dyDescent="0.2">
      <c r="B44" s="38">
        <v>44287</v>
      </c>
      <c r="C44" s="96">
        <v>2.66</v>
      </c>
      <c r="D44" s="41" t="e">
        <v>#N/A</v>
      </c>
      <c r="E44" s="35" t="e">
        <v>#N/A</v>
      </c>
      <c r="J44" s="32"/>
      <c r="K44" s="32"/>
    </row>
    <row r="45" spans="2:11" x14ac:dyDescent="0.2">
      <c r="B45" s="38">
        <v>44317</v>
      </c>
      <c r="C45" s="96">
        <v>2.91</v>
      </c>
      <c r="D45" s="41" t="e">
        <v>#N/A</v>
      </c>
      <c r="E45" s="35" t="e">
        <v>#N/A</v>
      </c>
      <c r="J45" s="32"/>
      <c r="K45" s="32"/>
    </row>
    <row r="46" spans="2:11" x14ac:dyDescent="0.2">
      <c r="B46" s="38">
        <v>44348</v>
      </c>
      <c r="C46" s="96">
        <v>3.26</v>
      </c>
      <c r="D46" s="41" t="e">
        <v>#N/A</v>
      </c>
      <c r="E46" s="35" t="e">
        <v>#N/A</v>
      </c>
      <c r="J46" s="32"/>
      <c r="K46" s="32"/>
    </row>
    <row r="47" spans="2:11" x14ac:dyDescent="0.2">
      <c r="B47" s="38">
        <v>44378</v>
      </c>
      <c r="C47" s="96">
        <v>3.84</v>
      </c>
      <c r="D47" s="41" t="e">
        <v>#N/A</v>
      </c>
      <c r="E47" s="35" t="e">
        <v>#N/A</v>
      </c>
      <c r="J47" s="32"/>
      <c r="K47" s="32"/>
    </row>
    <row r="48" spans="2:11" x14ac:dyDescent="0.2">
      <c r="B48" s="38">
        <v>44409</v>
      </c>
      <c r="C48" s="96">
        <v>4.07</v>
      </c>
      <c r="D48" s="41" t="e">
        <v>#N/A</v>
      </c>
      <c r="E48" s="35" t="e">
        <v>#N/A</v>
      </c>
      <c r="J48" s="32"/>
      <c r="K48" s="32"/>
    </row>
    <row r="49" spans="2:11" x14ac:dyDescent="0.2">
      <c r="B49" s="38">
        <v>44440</v>
      </c>
      <c r="C49" s="96">
        <v>5.16</v>
      </c>
      <c r="D49" s="41" t="e">
        <v>#N/A</v>
      </c>
      <c r="E49" s="35" t="e">
        <v>#N/A</v>
      </c>
      <c r="J49" s="32"/>
      <c r="K49" s="32"/>
    </row>
    <row r="50" spans="2:11" x14ac:dyDescent="0.2">
      <c r="B50" s="38">
        <v>44470</v>
      </c>
      <c r="C50" s="96">
        <v>5.51</v>
      </c>
      <c r="D50" s="41" t="e">
        <v>#N/A</v>
      </c>
      <c r="E50" s="35" t="e">
        <v>#N/A</v>
      </c>
      <c r="J50" s="32"/>
      <c r="K50" s="32"/>
    </row>
    <row r="51" spans="2:11" x14ac:dyDescent="0.2">
      <c r="B51" s="38">
        <v>44501</v>
      </c>
      <c r="C51" s="96">
        <v>5.05</v>
      </c>
      <c r="D51" s="41" t="e">
        <v>#N/A</v>
      </c>
      <c r="E51" s="35" t="e">
        <v>#N/A</v>
      </c>
      <c r="J51" s="32"/>
      <c r="K51" s="32"/>
    </row>
    <row r="52" spans="2:11" x14ac:dyDescent="0.2">
      <c r="B52" s="38">
        <v>44531</v>
      </c>
      <c r="C52" s="96">
        <v>3.76</v>
      </c>
      <c r="D52" s="41" t="e">
        <v>#N/A</v>
      </c>
      <c r="E52" s="35" t="e">
        <v>#N/A</v>
      </c>
      <c r="J52" s="32"/>
      <c r="K52" s="32"/>
    </row>
    <row r="53" spans="2:11" x14ac:dyDescent="0.2">
      <c r="B53" s="38">
        <v>44562</v>
      </c>
      <c r="C53" s="96">
        <v>4.38</v>
      </c>
      <c r="D53" s="41" t="e">
        <v>#N/A</v>
      </c>
      <c r="E53" s="41" t="e">
        <v>#N/A</v>
      </c>
      <c r="J53" s="32"/>
      <c r="K53" s="32"/>
    </row>
    <row r="54" spans="2:11" x14ac:dyDescent="0.2">
      <c r="B54" s="38">
        <v>44593</v>
      </c>
      <c r="C54" s="96">
        <v>4.6900000000000004</v>
      </c>
      <c r="D54" s="41" t="e">
        <v>#N/A</v>
      </c>
      <c r="E54" s="35" t="e">
        <v>#N/A</v>
      </c>
      <c r="J54" s="32"/>
      <c r="K54" s="32"/>
    </row>
    <row r="55" spans="2:11" x14ac:dyDescent="0.2">
      <c r="B55" s="38">
        <v>44621</v>
      </c>
      <c r="C55" s="96">
        <v>4.9000000000000004</v>
      </c>
      <c r="D55" s="41" t="e">
        <v>#N/A</v>
      </c>
      <c r="E55" s="35" t="e">
        <v>#N/A</v>
      </c>
      <c r="J55" s="32"/>
      <c r="K55" s="32"/>
    </row>
    <row r="56" spans="2:11" x14ac:dyDescent="0.2">
      <c r="B56" s="38">
        <v>44652</v>
      </c>
      <c r="C56" s="96">
        <v>6.6</v>
      </c>
      <c r="D56" s="41" t="e">
        <v>#N/A</v>
      </c>
      <c r="E56" s="35" t="e">
        <v>#N/A</v>
      </c>
      <c r="J56" s="32"/>
      <c r="K56" s="32"/>
    </row>
    <row r="57" spans="2:11" x14ac:dyDescent="0.2">
      <c r="B57" s="38">
        <v>44682</v>
      </c>
      <c r="C57" s="96">
        <v>8.14</v>
      </c>
      <c r="D57" s="41" t="e">
        <v>#N/A</v>
      </c>
      <c r="E57" s="35" t="e">
        <v>#N/A</v>
      </c>
      <c r="J57" s="32"/>
      <c r="K57" s="32"/>
    </row>
    <row r="58" spans="2:11" x14ac:dyDescent="0.2">
      <c r="B58" s="38">
        <v>44713</v>
      </c>
      <c r="C58" s="96">
        <v>7.7</v>
      </c>
      <c r="D58" s="41" t="e">
        <v>#N/A</v>
      </c>
      <c r="E58" s="35" t="e">
        <v>#N/A</v>
      </c>
      <c r="J58" s="32"/>
      <c r="K58" s="32"/>
    </row>
    <row r="59" spans="2:11" x14ac:dyDescent="0.2">
      <c r="B59" s="38">
        <v>44743</v>
      </c>
      <c r="C59" s="96">
        <v>7.28</v>
      </c>
      <c r="D59" s="41" t="e">
        <v>#N/A</v>
      </c>
      <c r="E59" s="35" t="e">
        <v>#N/A</v>
      </c>
      <c r="J59" s="32"/>
      <c r="K59" s="32"/>
    </row>
    <row r="60" spans="2:11" x14ac:dyDescent="0.2">
      <c r="B60" s="38">
        <v>44774</v>
      </c>
      <c r="C60" s="96">
        <v>8.81</v>
      </c>
      <c r="D60" s="41" t="e">
        <v>#N/A</v>
      </c>
      <c r="E60" s="35" t="e">
        <v>#N/A</v>
      </c>
      <c r="J60" s="32"/>
      <c r="K60" s="32"/>
    </row>
    <row r="61" spans="2:11" x14ac:dyDescent="0.2">
      <c r="B61" s="38">
        <v>44805</v>
      </c>
      <c r="C61" s="96">
        <v>7.88</v>
      </c>
      <c r="D61" s="41" t="e">
        <v>#N/A</v>
      </c>
      <c r="E61" s="35" t="e">
        <v>#N/A</v>
      </c>
      <c r="J61" s="32"/>
      <c r="K61" s="32"/>
    </row>
    <row r="62" spans="2:11" x14ac:dyDescent="0.2">
      <c r="B62" s="38">
        <v>44835</v>
      </c>
      <c r="C62" s="96">
        <v>5.66</v>
      </c>
      <c r="D62" s="41" t="e">
        <v>#N/A</v>
      </c>
      <c r="E62" s="35" t="e">
        <v>#N/A</v>
      </c>
      <c r="J62" s="32"/>
      <c r="K62" s="32"/>
    </row>
    <row r="63" spans="2:11" x14ac:dyDescent="0.2">
      <c r="B63" s="38">
        <v>44866</v>
      </c>
      <c r="C63" s="96">
        <v>5.45</v>
      </c>
      <c r="D63" s="41" t="e">
        <v>#N/A</v>
      </c>
      <c r="E63" s="35" t="e">
        <v>#N/A</v>
      </c>
      <c r="J63" s="32"/>
      <c r="K63" s="32"/>
    </row>
    <row r="64" spans="2:11" x14ac:dyDescent="0.2">
      <c r="B64" s="38">
        <v>44896</v>
      </c>
      <c r="C64" s="96">
        <v>5.53</v>
      </c>
      <c r="D64" s="41" t="e">
        <v>#N/A</v>
      </c>
      <c r="E64" s="35" t="e">
        <v>#N/A</v>
      </c>
      <c r="J64" s="32"/>
      <c r="K64" s="32"/>
    </row>
    <row r="65" spans="2:11" x14ac:dyDescent="0.2">
      <c r="B65" s="38">
        <v>44927</v>
      </c>
      <c r="C65" s="96">
        <v>3.27</v>
      </c>
      <c r="D65" s="41" t="e">
        <v>#N/A</v>
      </c>
      <c r="E65" s="41" t="e">
        <v>#N/A</v>
      </c>
      <c r="J65" s="32"/>
      <c r="K65" s="32"/>
    </row>
    <row r="66" spans="2:11" x14ac:dyDescent="0.2">
      <c r="B66" s="38">
        <v>44958</v>
      </c>
      <c r="C66" s="96">
        <v>2.38</v>
      </c>
      <c r="D66" s="41" t="e">
        <v>#N/A</v>
      </c>
      <c r="E66" s="35" t="e">
        <v>#N/A</v>
      </c>
      <c r="J66" s="32"/>
      <c r="K66" s="32"/>
    </row>
    <row r="67" spans="2:11" x14ac:dyDescent="0.2">
      <c r="B67" s="38">
        <v>44986</v>
      </c>
      <c r="C67" s="96">
        <v>2.31</v>
      </c>
      <c r="D67" s="41" t="e">
        <v>#N/A</v>
      </c>
      <c r="E67" s="35" t="e">
        <v>#N/A</v>
      </c>
      <c r="J67" s="32"/>
      <c r="K67" s="32"/>
    </row>
    <row r="68" spans="2:11" x14ac:dyDescent="0.2">
      <c r="B68" s="38">
        <v>45017</v>
      </c>
      <c r="C68" s="96">
        <v>2.16</v>
      </c>
      <c r="D68" s="41" t="e">
        <v>#N/A</v>
      </c>
      <c r="E68" s="35" t="e">
        <v>#N/A</v>
      </c>
      <c r="J68" s="32"/>
      <c r="K68" s="32"/>
    </row>
    <row r="69" spans="2:11" x14ac:dyDescent="0.2">
      <c r="B69" s="38">
        <v>45047</v>
      </c>
      <c r="C69" s="96">
        <v>2.15</v>
      </c>
      <c r="D69" s="41" t="e">
        <v>#N/A</v>
      </c>
      <c r="E69" s="35" t="e">
        <v>#N/A</v>
      </c>
      <c r="J69" s="32"/>
      <c r="K69" s="32"/>
    </row>
    <row r="70" spans="2:11" x14ac:dyDescent="0.2">
      <c r="B70" s="38">
        <v>45078</v>
      </c>
      <c r="C70" s="96">
        <v>2.1800000000000002</v>
      </c>
      <c r="D70" s="41" t="e">
        <v>#N/A</v>
      </c>
      <c r="E70" s="35" t="e">
        <v>#N/A</v>
      </c>
      <c r="J70" s="32"/>
      <c r="K70" s="32"/>
    </row>
    <row r="71" spans="2:11" x14ac:dyDescent="0.2">
      <c r="B71" s="38">
        <v>45108</v>
      </c>
      <c r="C71" s="96">
        <v>2.5499999999999998</v>
      </c>
      <c r="D71" s="41" t="e">
        <v>#N/A</v>
      </c>
      <c r="E71" s="35" t="e">
        <v>#N/A</v>
      </c>
      <c r="J71" s="32"/>
      <c r="K71" s="32"/>
    </row>
    <row r="72" spans="2:11" x14ac:dyDescent="0.2">
      <c r="B72" s="38">
        <v>45139</v>
      </c>
      <c r="C72" s="96">
        <v>2.58</v>
      </c>
      <c r="D72" s="41" t="e">
        <v>#N/A</v>
      </c>
      <c r="E72" s="35" t="e">
        <v>#N/A</v>
      </c>
      <c r="J72" s="32"/>
      <c r="K72" s="32"/>
    </row>
    <row r="73" spans="2:11" x14ac:dyDescent="0.2">
      <c r="B73" s="38">
        <v>45170</v>
      </c>
      <c r="C73" s="96">
        <v>2.64</v>
      </c>
      <c r="D73" s="41" t="e">
        <v>#N/A</v>
      </c>
      <c r="E73" s="35" t="e">
        <v>#N/A</v>
      </c>
      <c r="J73" s="32"/>
      <c r="K73" s="32"/>
    </row>
    <row r="74" spans="2:11" x14ac:dyDescent="0.2">
      <c r="B74" s="38">
        <v>45200</v>
      </c>
      <c r="C74" s="96">
        <v>2.98</v>
      </c>
      <c r="D74" s="41" t="e">
        <v>#N/A</v>
      </c>
      <c r="E74" s="35" t="e">
        <v>#N/A</v>
      </c>
      <c r="J74" s="32"/>
      <c r="K74" s="32"/>
    </row>
    <row r="75" spans="2:11" x14ac:dyDescent="0.2">
      <c r="B75" s="38">
        <v>45231</v>
      </c>
      <c r="C75" s="96">
        <v>2.71</v>
      </c>
      <c r="D75" s="41" t="e">
        <v>#N/A</v>
      </c>
      <c r="E75" s="35" t="e">
        <v>#N/A</v>
      </c>
      <c r="J75" s="32"/>
      <c r="K75" s="32"/>
    </row>
    <row r="76" spans="2:11" x14ac:dyDescent="0.2">
      <c r="B76" s="38">
        <v>45261</v>
      </c>
      <c r="C76" s="96">
        <v>2.52</v>
      </c>
      <c r="D76" s="41" t="e">
        <v>#N/A</v>
      </c>
      <c r="E76" s="35" t="e">
        <v>#N/A</v>
      </c>
      <c r="J76" s="32"/>
      <c r="K76" s="32"/>
    </row>
    <row r="77" spans="2:11" x14ac:dyDescent="0.2">
      <c r="B77" s="75">
        <v>45292</v>
      </c>
      <c r="C77" s="74">
        <v>3.18</v>
      </c>
      <c r="D77" s="74" t="e">
        <v>#N/A</v>
      </c>
      <c r="E77" s="74" t="e">
        <v>#N/A</v>
      </c>
      <c r="J77" s="35" t="e">
        <f>$E77*EXP((-1.959963985*$F77*SQRT($G77/252)))</f>
        <v>#N/A</v>
      </c>
      <c r="K77" s="35" t="e">
        <f>$E77*EXP((1.959963985*$F77*SQRT($G77/252)))</f>
        <v>#N/A</v>
      </c>
    </row>
    <row r="78" spans="2:11" x14ac:dyDescent="0.2">
      <c r="B78" s="75">
        <v>45323</v>
      </c>
      <c r="C78" s="74">
        <v>1.72</v>
      </c>
      <c r="D78" s="76" t="e">
        <v>#N/A</v>
      </c>
      <c r="E78" s="76" t="e">
        <v>#N/A</v>
      </c>
      <c r="J78" s="35" t="e">
        <f t="shared" ref="J78:J112" si="0">$E78*EXP((-1.959963985*$F78*SQRT($G78/252)))</f>
        <v>#N/A</v>
      </c>
      <c r="K78" s="35" t="e">
        <f t="shared" ref="K78:K112" si="1">$E78*EXP((1.959963985*$F78*SQRT($G78/252)))</f>
        <v>#N/A</v>
      </c>
    </row>
    <row r="79" spans="2:11" x14ac:dyDescent="0.2">
      <c r="B79" s="75">
        <v>45352</v>
      </c>
      <c r="C79" s="74">
        <v>1.49</v>
      </c>
      <c r="D79" s="76" t="e">
        <v>#N/A</v>
      </c>
      <c r="E79" s="76" t="e">
        <v>#N/A</v>
      </c>
      <c r="J79" s="35" t="e">
        <f t="shared" si="0"/>
        <v>#N/A</v>
      </c>
      <c r="K79" s="35" t="e">
        <f t="shared" si="1"/>
        <v>#N/A</v>
      </c>
    </row>
    <row r="80" spans="2:11" x14ac:dyDescent="0.2">
      <c r="B80" s="75">
        <v>45383</v>
      </c>
      <c r="C80" s="74">
        <v>1.6</v>
      </c>
      <c r="D80" s="76" t="e">
        <v>#N/A</v>
      </c>
      <c r="E80" s="76" t="e">
        <v>#N/A</v>
      </c>
      <c r="J80" s="35" t="e">
        <f t="shared" si="0"/>
        <v>#N/A</v>
      </c>
      <c r="K80" s="35" t="e">
        <f t="shared" si="1"/>
        <v>#N/A</v>
      </c>
    </row>
    <row r="81" spans="2:11" x14ac:dyDescent="0.2">
      <c r="B81" s="75">
        <v>45413</v>
      </c>
      <c r="C81" s="74">
        <v>2.12</v>
      </c>
      <c r="D81" s="76" t="e">
        <v>#N/A</v>
      </c>
      <c r="E81" s="76" t="e">
        <v>#N/A</v>
      </c>
      <c r="J81" s="35" t="e">
        <f t="shared" si="0"/>
        <v>#N/A</v>
      </c>
      <c r="K81" s="35" t="e">
        <f t="shared" si="1"/>
        <v>#N/A</v>
      </c>
    </row>
    <row r="82" spans="2:11" x14ac:dyDescent="0.2">
      <c r="B82" s="75">
        <v>45444</v>
      </c>
      <c r="C82" s="74">
        <v>2.54</v>
      </c>
      <c r="D82" s="76" t="e">
        <v>#N/A</v>
      </c>
      <c r="E82" s="76" t="e">
        <v>#N/A</v>
      </c>
      <c r="J82" s="35" t="e">
        <f t="shared" si="0"/>
        <v>#N/A</v>
      </c>
      <c r="K82" s="35" t="e">
        <f t="shared" si="1"/>
        <v>#N/A</v>
      </c>
    </row>
    <row r="83" spans="2:11" x14ac:dyDescent="0.2">
      <c r="B83" s="75">
        <v>45474</v>
      </c>
      <c r="C83" s="74">
        <v>2.0699999999999998</v>
      </c>
      <c r="D83" s="76" t="e">
        <v>#N/A</v>
      </c>
      <c r="E83" s="76" t="e">
        <v>#N/A</v>
      </c>
      <c r="J83" s="35" t="e">
        <f t="shared" si="0"/>
        <v>#N/A</v>
      </c>
      <c r="K83" s="35" t="e">
        <f t="shared" si="1"/>
        <v>#N/A</v>
      </c>
    </row>
    <row r="84" spans="2:11" x14ac:dyDescent="0.2">
      <c r="B84" s="75">
        <v>45505</v>
      </c>
      <c r="C84" s="74">
        <v>1.99</v>
      </c>
      <c r="D84" s="76" t="e">
        <v>#N/A</v>
      </c>
      <c r="E84" s="76" t="e">
        <v>#N/A</v>
      </c>
      <c r="J84" s="35" t="e">
        <f t="shared" si="0"/>
        <v>#N/A</v>
      </c>
      <c r="K84" s="35" t="e">
        <f t="shared" si="1"/>
        <v>#N/A</v>
      </c>
    </row>
    <row r="85" spans="2:11" x14ac:dyDescent="0.2">
      <c r="B85" s="75">
        <v>45536</v>
      </c>
      <c r="C85" s="74">
        <v>2.2799999999999998</v>
      </c>
      <c r="D85" s="76" t="e">
        <v>#N/A</v>
      </c>
      <c r="E85" s="76" t="e">
        <v>#N/A</v>
      </c>
      <c r="J85" s="35" t="e">
        <f t="shared" si="0"/>
        <v>#N/A</v>
      </c>
      <c r="K85" s="35" t="e">
        <f t="shared" si="1"/>
        <v>#N/A</v>
      </c>
    </row>
    <row r="86" spans="2:11" x14ac:dyDescent="0.2">
      <c r="B86" s="75">
        <v>45566</v>
      </c>
      <c r="C86" s="74">
        <v>2.2000000000000002</v>
      </c>
      <c r="D86" s="76" t="e">
        <v>#N/A</v>
      </c>
      <c r="E86" s="76" t="e">
        <v>#N/A</v>
      </c>
      <c r="J86" s="35" t="e">
        <f t="shared" si="0"/>
        <v>#N/A</v>
      </c>
      <c r="K86" s="35" t="e">
        <f t="shared" si="1"/>
        <v>#N/A</v>
      </c>
    </row>
    <row r="87" spans="2:11" x14ac:dyDescent="0.2">
      <c r="B87" s="75">
        <v>45597</v>
      </c>
      <c r="C87" s="74">
        <v>2.12</v>
      </c>
      <c r="D87" s="76" t="e">
        <v>#N/A</v>
      </c>
      <c r="E87" s="76" t="e">
        <v>#N/A</v>
      </c>
      <c r="J87" s="35" t="e">
        <f t="shared" si="0"/>
        <v>#N/A</v>
      </c>
      <c r="K87" s="35" t="e">
        <f t="shared" si="1"/>
        <v>#N/A</v>
      </c>
    </row>
    <row r="88" spans="2:11" x14ac:dyDescent="0.2">
      <c r="B88" s="75">
        <v>45627</v>
      </c>
      <c r="C88" s="74">
        <v>3.01</v>
      </c>
      <c r="D88" s="76" t="e">
        <v>#N/A</v>
      </c>
      <c r="E88" s="76" t="e">
        <v>#N/A</v>
      </c>
      <c r="J88" s="35" t="e">
        <f t="shared" si="0"/>
        <v>#N/A</v>
      </c>
      <c r="K88" s="35" t="e">
        <f t="shared" si="1"/>
        <v>#N/A</v>
      </c>
    </row>
    <row r="89" spans="2:11" x14ac:dyDescent="0.2">
      <c r="B89" s="75">
        <v>45658</v>
      </c>
      <c r="C89" s="74">
        <v>4.13</v>
      </c>
      <c r="D89" s="76" t="e">
        <v>#N/A</v>
      </c>
      <c r="E89" s="76" t="e">
        <v>#N/A</v>
      </c>
      <c r="J89" s="35" t="e">
        <f t="shared" si="0"/>
        <v>#N/A</v>
      </c>
      <c r="K89" s="35" t="e">
        <f t="shared" si="1"/>
        <v>#N/A</v>
      </c>
    </row>
    <row r="90" spans="2:11" x14ac:dyDescent="0.2">
      <c r="B90" s="75">
        <v>45689</v>
      </c>
      <c r="C90" s="74">
        <v>4.1900000000000004</v>
      </c>
      <c r="D90" s="76" t="e">
        <v>#N/A</v>
      </c>
      <c r="E90" s="76" t="e">
        <v>#N/A</v>
      </c>
      <c r="J90" s="35" t="e">
        <f t="shared" si="0"/>
        <v>#N/A</v>
      </c>
      <c r="K90" s="35" t="e">
        <f t="shared" si="1"/>
        <v>#N/A</v>
      </c>
    </row>
    <row r="91" spans="2:11" x14ac:dyDescent="0.2">
      <c r="B91" s="75">
        <v>45717</v>
      </c>
      <c r="C91" s="74">
        <v>4.12</v>
      </c>
      <c r="D91" s="76" t="e">
        <v>#N/A</v>
      </c>
      <c r="E91" s="76" t="e">
        <v>#N/A</v>
      </c>
      <c r="J91" s="35" t="e">
        <f t="shared" si="0"/>
        <v>#N/A</v>
      </c>
      <c r="K91" s="35" t="e">
        <f t="shared" si="1"/>
        <v>#N/A</v>
      </c>
    </row>
    <row r="92" spans="2:11" x14ac:dyDescent="0.2">
      <c r="B92" s="75">
        <v>45748</v>
      </c>
      <c r="C92" s="74">
        <v>3.42</v>
      </c>
      <c r="D92" s="76" t="e">
        <v>#N/A</v>
      </c>
      <c r="E92" s="76" t="e">
        <v>#N/A</v>
      </c>
      <c r="J92" s="35" t="e">
        <f t="shared" si="0"/>
        <v>#N/A</v>
      </c>
      <c r="K92" s="35" t="e">
        <f t="shared" si="1"/>
        <v>#N/A</v>
      </c>
    </row>
    <row r="93" spans="2:11" x14ac:dyDescent="0.2">
      <c r="B93" s="75">
        <v>45778</v>
      </c>
      <c r="C93" s="74">
        <v>3.12</v>
      </c>
      <c r="D93" s="76" t="e">
        <v>#N/A</v>
      </c>
      <c r="E93" s="76" t="e">
        <v>#N/A</v>
      </c>
      <c r="J93" s="35" t="e">
        <f t="shared" si="0"/>
        <v>#N/A</v>
      </c>
      <c r="K93" s="35" t="e">
        <f t="shared" si="1"/>
        <v>#N/A</v>
      </c>
    </row>
    <row r="94" spans="2:11" x14ac:dyDescent="0.2">
      <c r="B94" s="75">
        <v>45809</v>
      </c>
      <c r="C94" s="74">
        <v>3.02</v>
      </c>
      <c r="D94" s="76" t="e">
        <v>#N/A</v>
      </c>
      <c r="E94" s="76" t="e">
        <v>#N/A</v>
      </c>
      <c r="J94" s="35" t="e">
        <f t="shared" si="0"/>
        <v>#N/A</v>
      </c>
      <c r="K94" s="35" t="e">
        <f t="shared" si="1"/>
        <v>#N/A</v>
      </c>
    </row>
    <row r="95" spans="2:11" x14ac:dyDescent="0.2">
      <c r="B95" s="75">
        <v>45839</v>
      </c>
      <c r="C95" s="74">
        <v>3.2</v>
      </c>
      <c r="D95" s="76" t="e">
        <v>#N/A</v>
      </c>
      <c r="E95" s="76" t="e">
        <v>#N/A</v>
      </c>
      <c r="J95" s="35" t="e">
        <f t="shared" si="0"/>
        <v>#N/A</v>
      </c>
      <c r="K95" s="35" t="e">
        <f t="shared" si="1"/>
        <v>#N/A</v>
      </c>
    </row>
    <row r="96" spans="2:11" x14ac:dyDescent="0.2">
      <c r="B96" s="75">
        <v>45870</v>
      </c>
      <c r="C96" s="74">
        <v>2.91</v>
      </c>
      <c r="D96" s="76" t="e">
        <v>#N/A</v>
      </c>
      <c r="E96" s="76" t="e">
        <v>#N/A</v>
      </c>
      <c r="J96" s="35" t="e">
        <f t="shared" si="0"/>
        <v>#N/A</v>
      </c>
      <c r="K96" s="35" t="e">
        <f t="shared" si="1"/>
        <v>#N/A</v>
      </c>
    </row>
    <row r="97" spans="2:11" x14ac:dyDescent="0.2">
      <c r="B97" s="75">
        <v>45901</v>
      </c>
      <c r="C97" s="74">
        <v>2.97</v>
      </c>
      <c r="D97" s="76" t="e">
        <v>#N/A</v>
      </c>
      <c r="E97" s="76" t="e">
        <v>#N/A</v>
      </c>
      <c r="J97" s="35" t="e">
        <f t="shared" si="0"/>
        <v>#N/A</v>
      </c>
      <c r="K97" s="35" t="e">
        <f t="shared" si="1"/>
        <v>#N/A</v>
      </c>
    </row>
    <row r="98" spans="2:11" x14ac:dyDescent="0.2">
      <c r="B98" s="75">
        <v>45931</v>
      </c>
      <c r="C98" s="74">
        <v>3.19</v>
      </c>
      <c r="D98" s="76">
        <v>3.19</v>
      </c>
      <c r="E98" s="76" t="e">
        <v>#N/A</v>
      </c>
      <c r="J98" s="35" t="e">
        <f t="shared" si="0"/>
        <v>#N/A</v>
      </c>
      <c r="K98" s="35" t="e">
        <f t="shared" si="1"/>
        <v>#N/A</v>
      </c>
    </row>
    <row r="99" spans="2:11" x14ac:dyDescent="0.2">
      <c r="B99" s="75">
        <v>45962</v>
      </c>
      <c r="C99" s="74" t="e">
        <v>#N/A</v>
      </c>
      <c r="D99" s="76">
        <v>3.3687429999999998</v>
      </c>
      <c r="E99" s="76" t="e">
        <v>#N/A</v>
      </c>
      <c r="J99" s="35" t="e">
        <f t="shared" si="0"/>
        <v>#N/A</v>
      </c>
      <c r="K99" s="35" t="e">
        <f t="shared" si="1"/>
        <v>#N/A</v>
      </c>
    </row>
    <row r="100" spans="2:11" x14ac:dyDescent="0.2">
      <c r="B100" s="75">
        <v>45992</v>
      </c>
      <c r="C100" s="74" t="e">
        <v>#N/A</v>
      </c>
      <c r="D100" s="76">
        <v>3.9648300000000001</v>
      </c>
      <c r="E100" s="76">
        <v>4.2644000000000002</v>
      </c>
      <c r="J100" s="35">
        <f t="shared" si="0"/>
        <v>4.2644000000000002</v>
      </c>
      <c r="K100" s="35">
        <f t="shared" si="1"/>
        <v>4.2644000000000002</v>
      </c>
    </row>
    <row r="101" spans="2:11" x14ac:dyDescent="0.2">
      <c r="B101" s="75">
        <v>46023</v>
      </c>
      <c r="C101" s="74" t="e">
        <v>#N/A</v>
      </c>
      <c r="D101" s="76">
        <v>4.251722</v>
      </c>
      <c r="E101" s="76">
        <v>4.4954000000000001</v>
      </c>
      <c r="J101" s="35">
        <f t="shared" si="0"/>
        <v>4.4954000000000001</v>
      </c>
      <c r="K101" s="35">
        <f t="shared" si="1"/>
        <v>4.4954000000000001</v>
      </c>
    </row>
    <row r="102" spans="2:11" x14ac:dyDescent="0.2">
      <c r="B102" s="75">
        <v>46054</v>
      </c>
      <c r="C102" s="74" t="e">
        <v>#N/A</v>
      </c>
      <c r="D102" s="76">
        <v>4.058846</v>
      </c>
      <c r="E102" s="76">
        <v>4.2332000000000001</v>
      </c>
      <c r="J102" s="35">
        <f t="shared" si="0"/>
        <v>4.2332000000000001</v>
      </c>
      <c r="K102" s="35">
        <f t="shared" si="1"/>
        <v>4.2332000000000001</v>
      </c>
    </row>
    <row r="103" spans="2:11" x14ac:dyDescent="0.2">
      <c r="B103" s="75">
        <v>46082</v>
      </c>
      <c r="C103" s="74" t="e">
        <v>#N/A</v>
      </c>
      <c r="D103" s="76">
        <v>3.6357200000000001</v>
      </c>
      <c r="E103" s="76">
        <v>3.8342000000000001</v>
      </c>
      <c r="J103" s="35">
        <f t="shared" si="0"/>
        <v>3.8342000000000001</v>
      </c>
      <c r="K103" s="35">
        <f t="shared" si="1"/>
        <v>3.8342000000000001</v>
      </c>
    </row>
    <row r="104" spans="2:11" x14ac:dyDescent="0.2">
      <c r="B104" s="75">
        <v>46113</v>
      </c>
      <c r="C104" s="74" t="e">
        <v>#N/A</v>
      </c>
      <c r="D104" s="76">
        <v>3.3212190000000001</v>
      </c>
      <c r="E104" s="76">
        <v>3.7109999999999999</v>
      </c>
      <c r="J104" s="35">
        <f t="shared" si="0"/>
        <v>3.7109999999999999</v>
      </c>
      <c r="K104" s="35">
        <f t="shared" si="1"/>
        <v>3.7109999999999999</v>
      </c>
    </row>
    <row r="105" spans="2:11" x14ac:dyDescent="0.2">
      <c r="B105" s="75">
        <v>46143</v>
      </c>
      <c r="C105" s="74" t="e">
        <v>#N/A</v>
      </c>
      <c r="D105" s="76">
        <v>3.3725580000000002</v>
      </c>
      <c r="E105" s="76">
        <v>3.7311999999999999</v>
      </c>
      <c r="J105" s="35">
        <f t="shared" si="0"/>
        <v>3.7311999999999999</v>
      </c>
      <c r="K105" s="35">
        <f t="shared" si="1"/>
        <v>3.7311999999999999</v>
      </c>
    </row>
    <row r="106" spans="2:11" x14ac:dyDescent="0.2">
      <c r="B106" s="75">
        <v>46174</v>
      </c>
      <c r="C106" s="74" t="e">
        <v>#N/A</v>
      </c>
      <c r="D106" s="76">
        <v>3.452143</v>
      </c>
      <c r="E106" s="76">
        <v>3.8853999999999997</v>
      </c>
      <c r="J106" s="35">
        <f t="shared" si="0"/>
        <v>3.8853999999999997</v>
      </c>
      <c r="K106" s="35">
        <f t="shared" si="1"/>
        <v>3.8853999999999997</v>
      </c>
    </row>
    <row r="107" spans="2:11" x14ac:dyDescent="0.2">
      <c r="B107" s="75">
        <v>46204</v>
      </c>
      <c r="C107" s="74" t="e">
        <v>#N/A</v>
      </c>
      <c r="D107" s="76">
        <v>3.7576909999999999</v>
      </c>
      <c r="E107" s="76">
        <v>4.0727999999999991</v>
      </c>
      <c r="J107" s="35">
        <f t="shared" si="0"/>
        <v>4.0727999999999991</v>
      </c>
      <c r="K107" s="35">
        <f t="shared" si="1"/>
        <v>4.0727999999999991</v>
      </c>
    </row>
    <row r="108" spans="2:11" x14ac:dyDescent="0.2">
      <c r="B108" s="75">
        <v>46235</v>
      </c>
      <c r="C108" s="74" t="e">
        <v>#N/A</v>
      </c>
      <c r="D108" s="76">
        <v>4.0514070000000002</v>
      </c>
      <c r="E108" s="76">
        <v>4.1303999999999998</v>
      </c>
      <c r="J108" s="35">
        <f t="shared" si="0"/>
        <v>4.1303999999999998</v>
      </c>
      <c r="K108" s="35">
        <f t="shared" si="1"/>
        <v>4.1303999999999998</v>
      </c>
    </row>
    <row r="109" spans="2:11" x14ac:dyDescent="0.2">
      <c r="B109" s="75">
        <v>46266</v>
      </c>
      <c r="C109" s="74" t="e">
        <v>#N/A</v>
      </c>
      <c r="D109" s="76">
        <v>4.1061240000000003</v>
      </c>
      <c r="E109" s="76">
        <v>4.0895999999999999</v>
      </c>
      <c r="J109" s="35">
        <f t="shared" si="0"/>
        <v>4.0895999999999999</v>
      </c>
      <c r="K109" s="35">
        <f t="shared" si="1"/>
        <v>4.0895999999999999</v>
      </c>
    </row>
    <row r="110" spans="2:11" x14ac:dyDescent="0.2">
      <c r="B110" s="75">
        <v>46296</v>
      </c>
      <c r="C110" s="74" t="e">
        <v>#N/A</v>
      </c>
      <c r="D110" s="76">
        <v>4.3271480000000002</v>
      </c>
      <c r="E110" s="76">
        <v>4.1311999999999998</v>
      </c>
      <c r="J110" s="35">
        <f t="shared" si="0"/>
        <v>4.1311999999999998</v>
      </c>
      <c r="K110" s="35">
        <f t="shared" si="1"/>
        <v>4.1311999999999998</v>
      </c>
    </row>
    <row r="111" spans="2:11" x14ac:dyDescent="0.2">
      <c r="B111" s="75">
        <v>46327</v>
      </c>
      <c r="C111" s="74" t="e">
        <v>#N/A</v>
      </c>
      <c r="D111" s="76">
        <v>4.7242940000000004</v>
      </c>
      <c r="E111" s="76">
        <v>4.3146000000000004</v>
      </c>
      <c r="J111" s="35">
        <f t="shared" si="0"/>
        <v>4.3146000000000004</v>
      </c>
      <c r="K111" s="35">
        <f t="shared" si="1"/>
        <v>4.3146000000000004</v>
      </c>
    </row>
    <row r="112" spans="2:11" x14ac:dyDescent="0.2">
      <c r="B112" s="78">
        <v>46357</v>
      </c>
      <c r="C112" s="447" t="e">
        <v>#N/A</v>
      </c>
      <c r="D112" s="79">
        <v>5.1440229999999998</v>
      </c>
      <c r="E112" s="79">
        <v>4.7385999999999999</v>
      </c>
      <c r="J112" s="35">
        <f t="shared" si="0"/>
        <v>4.7385999999999999</v>
      </c>
      <c r="K112" s="35">
        <f t="shared" si="1"/>
        <v>4.7385999999999999</v>
      </c>
    </row>
    <row r="113" spans="2:13" x14ac:dyDescent="0.2">
      <c r="B113" s="23" t="s">
        <v>1008</v>
      </c>
    </row>
    <row r="114" spans="2:13" ht="12.75" customHeight="1" x14ac:dyDescent="0.2">
      <c r="B114" s="269" t="s">
        <v>966</v>
      </c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</row>
    <row r="115" spans="2:13" x14ac:dyDescent="0.2">
      <c r="B115" s="269"/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</row>
    <row r="116" spans="2:13" x14ac:dyDescent="0.2">
      <c r="B116" s="269"/>
      <c r="C116" s="269"/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</row>
    <row r="121" spans="2:13" ht="15.75" x14ac:dyDescent="0.25">
      <c r="B121" s="37"/>
    </row>
    <row r="132" spans="2:2" x14ac:dyDescent="0.2">
      <c r="B132" s="40"/>
    </row>
    <row r="133" spans="2:2" x14ac:dyDescent="0.2">
      <c r="B133" s="40"/>
    </row>
    <row r="134" spans="2:2" x14ac:dyDescent="0.2">
      <c r="B134" s="40"/>
    </row>
    <row r="135" spans="2:2" x14ac:dyDescent="0.2">
      <c r="B135" s="40"/>
    </row>
    <row r="136" spans="2:2" x14ac:dyDescent="0.2">
      <c r="B136" s="40"/>
    </row>
  </sheetData>
  <mergeCells count="2">
    <mergeCell ref="J26:K26"/>
    <mergeCell ref="J27:K27"/>
  </mergeCells>
  <phoneticPr fontId="27" type="noConversion"/>
  <conditionalFormatting sqref="C29:E112">
    <cfRule type="expression" dxfId="10" priority="1" stopIfTrue="1">
      <formula>ISNA(C29)</formula>
    </cfRule>
  </conditionalFormatting>
  <conditionalFormatting sqref="J77:K112">
    <cfRule type="expression" dxfId="9" priority="9" stopIfTrue="1">
      <formula>ISNA(J77)</formula>
    </cfRule>
  </conditionalFormatting>
  <dataValidations count="1">
    <dataValidation type="decimal" errorStyle="information" operator="lessThan" allowBlank="1" showInputMessage="1" showErrorMessage="1" errorTitle="Invalid entry" error="Value must be less than 100%" sqref="J26:K26" xr:uid="{00000000-0002-0000-1700-000000000000}">
      <formula1>1</formula1>
    </dataValidation>
  </dataValidations>
  <hyperlinks>
    <hyperlink ref="A3" location="Contents!A1" display="Return to Contents" xr:uid="{00000000-0004-0000-1700-000000000000}"/>
  </hyperlinks>
  <pageMargins left="0.75" right="0.75" top="1" bottom="1" header="0.5" footer="0.5"/>
  <pageSetup scale="28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2:AC131"/>
  <sheetViews>
    <sheetView zoomScaleNormal="100" workbookViewId="0"/>
  </sheetViews>
  <sheetFormatPr defaultColWidth="9.28515625" defaultRowHeight="15" x14ac:dyDescent="0.25"/>
  <cols>
    <col min="1" max="1" width="7.28515625" style="97" customWidth="1"/>
    <col min="2" max="2" width="9.28515625" style="97"/>
    <col min="3" max="3" width="14.7109375" style="97" customWidth="1"/>
    <col min="4" max="14" width="9.28515625" style="97"/>
    <col min="15" max="16" width="9.28515625" style="98"/>
    <col min="17" max="17" width="25.7109375" style="97" customWidth="1"/>
    <col min="18" max="18" width="10.5703125" style="97" customWidth="1"/>
    <col min="19" max="27" width="9.28515625" style="97"/>
    <col min="28" max="29" width="9.28515625" style="98"/>
    <col min="30" max="16384" width="9.28515625" style="97"/>
  </cols>
  <sheetData>
    <row r="2" spans="1:18" ht="15.75" x14ac:dyDescent="0.25">
      <c r="A2" s="31" t="s">
        <v>967</v>
      </c>
    </row>
    <row r="3" spans="1:18" x14ac:dyDescent="0.25">
      <c r="A3" s="16" t="s">
        <v>16</v>
      </c>
      <c r="R3" s="102"/>
    </row>
    <row r="4" spans="1:18" x14ac:dyDescent="0.25">
      <c r="A4" s="242"/>
      <c r="B4" s="243"/>
      <c r="C4" s="243"/>
      <c r="D4" s="243"/>
      <c r="E4" s="243"/>
      <c r="F4" s="243"/>
      <c r="G4" s="243"/>
      <c r="H4" s="243"/>
      <c r="I4" s="243"/>
      <c r="J4" s="243"/>
      <c r="R4" s="102"/>
    </row>
    <row r="5" spans="1:18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Q5" s="132" t="s">
        <v>331</v>
      </c>
      <c r="R5" s="133"/>
    </row>
    <row r="6" spans="1:18" x14ac:dyDescent="0.25">
      <c r="A6" s="243"/>
      <c r="B6" s="243"/>
      <c r="C6" s="243"/>
      <c r="D6" s="243"/>
      <c r="E6" s="243"/>
      <c r="F6" s="243"/>
      <c r="G6" s="243"/>
      <c r="H6" s="243"/>
      <c r="I6" s="243"/>
      <c r="J6" s="243"/>
      <c r="Q6" s="329" t="s">
        <v>373</v>
      </c>
      <c r="R6" s="330" t="s">
        <v>261</v>
      </c>
    </row>
    <row r="7" spans="1:18" x14ac:dyDescent="0.25">
      <c r="A7" s="243"/>
      <c r="B7" s="243"/>
      <c r="C7" s="243"/>
      <c r="D7" s="243"/>
      <c r="E7" s="243"/>
      <c r="F7" s="243"/>
      <c r="G7" s="243"/>
      <c r="H7" s="243"/>
      <c r="I7" s="243"/>
      <c r="J7" s="243"/>
      <c r="Q7" s="331" t="s">
        <v>374</v>
      </c>
      <c r="R7" s="332" t="s">
        <v>516</v>
      </c>
    </row>
    <row r="8" spans="1:18" x14ac:dyDescent="0.25">
      <c r="A8" s="243"/>
      <c r="B8" s="243"/>
      <c r="C8" s="243"/>
      <c r="D8" s="243"/>
      <c r="E8" s="243"/>
      <c r="F8" s="243"/>
      <c r="G8" s="243"/>
      <c r="H8" s="243"/>
      <c r="I8" s="243"/>
      <c r="J8" s="243"/>
    </row>
    <row r="9" spans="1:18" x14ac:dyDescent="0.25">
      <c r="A9" s="243"/>
      <c r="B9" s="243"/>
      <c r="C9" s="243"/>
      <c r="D9" s="243"/>
      <c r="E9" s="243"/>
      <c r="F9" s="243"/>
      <c r="G9" s="243"/>
      <c r="H9" s="243"/>
      <c r="I9" s="243"/>
      <c r="J9" s="243"/>
    </row>
    <row r="10" spans="1:18" x14ac:dyDescent="0.25">
      <c r="A10" s="243"/>
      <c r="B10" s="243"/>
      <c r="C10" s="243"/>
      <c r="D10" s="243"/>
      <c r="E10" s="243"/>
      <c r="F10" s="243"/>
      <c r="G10" s="243"/>
      <c r="H10" s="243"/>
      <c r="I10" s="243"/>
      <c r="J10" s="243"/>
    </row>
    <row r="11" spans="1:18" x14ac:dyDescent="0.25">
      <c r="A11" s="243"/>
      <c r="B11" s="243"/>
      <c r="C11" s="243"/>
      <c r="D11" s="243"/>
      <c r="E11" s="243"/>
      <c r="F11" s="243"/>
      <c r="G11" s="243"/>
      <c r="H11" s="243"/>
      <c r="I11" s="243"/>
      <c r="J11" s="243"/>
    </row>
    <row r="12" spans="1:18" x14ac:dyDescent="0.25">
      <c r="A12" s="243"/>
      <c r="B12" s="243"/>
      <c r="C12" s="243"/>
      <c r="D12" s="243"/>
      <c r="E12" s="243"/>
      <c r="F12" s="243"/>
      <c r="G12" s="243"/>
      <c r="H12" s="243"/>
      <c r="I12" s="243"/>
      <c r="J12" s="243"/>
    </row>
    <row r="13" spans="1:18" x14ac:dyDescent="0.25">
      <c r="A13" s="243"/>
      <c r="B13" s="243"/>
      <c r="C13" s="243"/>
      <c r="D13" s="243"/>
      <c r="E13" s="243"/>
      <c r="F13" s="243"/>
      <c r="G13" s="243"/>
      <c r="H13" s="243"/>
      <c r="I13" s="243"/>
      <c r="J13" s="243"/>
    </row>
    <row r="14" spans="1:18" x14ac:dyDescent="0.25">
      <c r="A14" s="243"/>
      <c r="B14" s="243"/>
      <c r="C14" s="243"/>
      <c r="D14" s="243"/>
      <c r="E14" s="243"/>
      <c r="F14" s="243"/>
      <c r="G14" s="243"/>
      <c r="H14" s="243"/>
      <c r="I14" s="243"/>
      <c r="J14" s="243"/>
    </row>
    <row r="15" spans="1:18" x14ac:dyDescent="0.25">
      <c r="A15" s="243"/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8" x14ac:dyDescent="0.25">
      <c r="A16" s="243"/>
      <c r="B16" s="243"/>
      <c r="C16" s="243"/>
      <c r="D16" s="243"/>
      <c r="E16" s="243"/>
      <c r="F16" s="243"/>
      <c r="G16" s="243"/>
      <c r="H16" s="243"/>
      <c r="I16" s="243"/>
      <c r="J16" s="243"/>
    </row>
    <row r="17" spans="1:13" x14ac:dyDescent="0.25">
      <c r="A17" s="243"/>
      <c r="B17" s="243"/>
      <c r="C17" s="243"/>
      <c r="D17" s="243"/>
      <c r="E17" s="243"/>
      <c r="F17" s="243"/>
      <c r="G17" s="243"/>
      <c r="H17" s="243"/>
      <c r="I17" s="243"/>
      <c r="J17" s="243"/>
    </row>
    <row r="18" spans="1:13" x14ac:dyDescent="0.25">
      <c r="A18" s="243"/>
      <c r="B18" s="243"/>
      <c r="C18" s="243"/>
      <c r="D18" s="243"/>
      <c r="E18" s="243"/>
      <c r="F18" s="243"/>
      <c r="G18" s="243"/>
      <c r="H18" s="243"/>
      <c r="I18" s="243"/>
      <c r="J18" s="243"/>
    </row>
    <row r="19" spans="1:13" x14ac:dyDescent="0.25">
      <c r="A19" s="243"/>
      <c r="B19" s="243"/>
      <c r="C19" s="243"/>
      <c r="D19" s="243"/>
      <c r="E19" s="243"/>
      <c r="F19" s="243"/>
      <c r="G19" s="243"/>
      <c r="H19" s="243"/>
      <c r="I19" s="243"/>
      <c r="J19" s="243"/>
    </row>
    <row r="20" spans="1:13" x14ac:dyDescent="0.25">
      <c r="A20" s="243"/>
      <c r="B20" s="243"/>
      <c r="C20" s="243"/>
      <c r="D20" s="243"/>
      <c r="E20" s="243"/>
      <c r="F20" s="243"/>
      <c r="G20" s="243"/>
      <c r="H20" s="243"/>
      <c r="I20" s="243"/>
      <c r="J20" s="243"/>
    </row>
    <row r="21" spans="1:13" x14ac:dyDescent="0.25">
      <c r="A21" s="243"/>
      <c r="B21" s="243"/>
      <c r="C21" s="243"/>
      <c r="D21" s="243"/>
      <c r="E21" s="243"/>
      <c r="F21" s="243"/>
      <c r="G21" s="243"/>
      <c r="H21" s="243"/>
      <c r="I21" s="243"/>
      <c r="J21" s="243"/>
    </row>
    <row r="22" spans="1:13" x14ac:dyDescent="0.25">
      <c r="A22" s="243"/>
      <c r="B22" s="243"/>
      <c r="C22" s="243"/>
      <c r="D22" s="243"/>
      <c r="E22" s="243"/>
      <c r="F22" s="243"/>
      <c r="G22" s="243"/>
      <c r="H22" s="243"/>
      <c r="I22" s="243"/>
      <c r="J22" s="243"/>
    </row>
    <row r="23" spans="1:13" x14ac:dyDescent="0.25">
      <c r="A23" s="243"/>
      <c r="B23" s="243"/>
      <c r="C23" s="243"/>
      <c r="D23" s="243"/>
      <c r="E23" s="243"/>
      <c r="F23" s="243"/>
      <c r="G23" s="243"/>
      <c r="H23" s="243"/>
      <c r="I23" s="243"/>
      <c r="J23" s="243"/>
    </row>
    <row r="24" spans="1:13" x14ac:dyDescent="0.25">
      <c r="B24"/>
      <c r="C24"/>
      <c r="D24" s="468"/>
      <c r="E24" s="468"/>
      <c r="F24" s="468"/>
      <c r="G24" s="468"/>
      <c r="H24" s="468"/>
      <c r="I24" s="23"/>
      <c r="J24" s="468"/>
      <c r="K24" s="468"/>
      <c r="L24" s="468"/>
      <c r="M24" s="468"/>
    </row>
    <row r="25" spans="1:13" x14ac:dyDescent="0.25">
      <c r="D25" s="109" t="s">
        <v>485</v>
      </c>
      <c r="E25" s="109" t="s">
        <v>263</v>
      </c>
      <c r="F25" s="333" t="s">
        <v>486</v>
      </c>
      <c r="G25" s="333" t="s">
        <v>444</v>
      </c>
      <c r="H25" s="109"/>
      <c r="I25" s="179" t="s">
        <v>483</v>
      </c>
      <c r="J25" s="109" t="s">
        <v>211</v>
      </c>
      <c r="K25" s="333" t="s">
        <v>484</v>
      </c>
      <c r="L25" s="333" t="s">
        <v>444</v>
      </c>
    </row>
    <row r="26" spans="1:13" x14ac:dyDescent="0.25">
      <c r="B26" s="97">
        <f t="shared" ref="B26:B73" si="0">YEAR(C26)</f>
        <v>2021</v>
      </c>
      <c r="C26" s="99">
        <v>44197</v>
      </c>
      <c r="D26" s="100">
        <v>9.6199999999999992</v>
      </c>
      <c r="E26" s="105" t="e">
        <v>#N/A</v>
      </c>
      <c r="F26" s="104"/>
      <c r="G26" s="392">
        <v>9.6199999999999992</v>
      </c>
      <c r="H26" s="103"/>
      <c r="I26" s="100">
        <v>2.81569</v>
      </c>
      <c r="J26" s="105" t="e">
        <v>#N/A</v>
      </c>
      <c r="K26" s="104"/>
      <c r="L26" s="104">
        <v>2.81569</v>
      </c>
      <c r="M26" s="104"/>
    </row>
    <row r="27" spans="1:13" x14ac:dyDescent="0.25">
      <c r="B27" s="97">
        <f t="shared" si="0"/>
        <v>2021</v>
      </c>
      <c r="C27" s="99">
        <v>44228</v>
      </c>
      <c r="D27" s="100">
        <v>9.2799999999999994</v>
      </c>
      <c r="E27" s="105" t="e">
        <v>#N/A</v>
      </c>
      <c r="F27" s="111">
        <f t="shared" ref="F27:F36" si="1">AVERAGEIF($B$26:$B$97,B27,$G$26:$G$97)</f>
        <v>14.82</v>
      </c>
      <c r="G27" s="104">
        <v>9.2799999999999994</v>
      </c>
      <c r="H27" s="103"/>
      <c r="I27" s="100">
        <v>5.5586500000000001</v>
      </c>
      <c r="J27" s="105" t="e">
        <v>#N/A</v>
      </c>
      <c r="K27" s="111">
        <f t="shared" ref="K27:K36" si="2">AVERAGEIF($B$26:$B$97,B27,$L$26:$L$97)</f>
        <v>4.0607583333333332</v>
      </c>
      <c r="L27" s="104">
        <v>5.5586500000000001</v>
      </c>
      <c r="M27" s="103"/>
    </row>
    <row r="28" spans="1:13" x14ac:dyDescent="0.25">
      <c r="B28" s="97">
        <f t="shared" si="0"/>
        <v>2021</v>
      </c>
      <c r="C28" s="99">
        <v>44256</v>
      </c>
      <c r="D28" s="100">
        <v>10.47</v>
      </c>
      <c r="E28" s="105" t="e">
        <v>#N/A</v>
      </c>
      <c r="F28" s="111">
        <f t="shared" si="1"/>
        <v>14.82</v>
      </c>
      <c r="G28" s="104">
        <v>10.47</v>
      </c>
      <c r="H28" s="103"/>
      <c r="I28" s="100">
        <v>2.7221799999999998</v>
      </c>
      <c r="J28" s="105" t="e">
        <v>#N/A</v>
      </c>
      <c r="K28" s="111">
        <f t="shared" si="2"/>
        <v>4.0607583333333332</v>
      </c>
      <c r="L28" s="104">
        <v>2.7221799999999998</v>
      </c>
      <c r="M28" s="103"/>
    </row>
    <row r="29" spans="1:13" x14ac:dyDescent="0.25">
      <c r="B29" s="97">
        <f t="shared" si="0"/>
        <v>2021</v>
      </c>
      <c r="C29" s="99">
        <v>44287</v>
      </c>
      <c r="D29" s="100">
        <v>12.27</v>
      </c>
      <c r="E29" s="105" t="e">
        <v>#N/A</v>
      </c>
      <c r="F29" s="111">
        <f t="shared" si="1"/>
        <v>14.82</v>
      </c>
      <c r="G29" s="104">
        <v>12.27</v>
      </c>
      <c r="H29" s="103"/>
      <c r="I29" s="100">
        <v>2.7637399999999999</v>
      </c>
      <c r="J29" s="105" t="e">
        <v>#N/A</v>
      </c>
      <c r="K29" s="104">
        <f t="shared" si="2"/>
        <v>4.0607583333333332</v>
      </c>
      <c r="L29" s="104">
        <v>2.7637399999999999</v>
      </c>
      <c r="M29" s="103"/>
    </row>
    <row r="30" spans="1:13" x14ac:dyDescent="0.25">
      <c r="B30" s="97">
        <f t="shared" si="0"/>
        <v>2021</v>
      </c>
      <c r="C30" s="99">
        <v>44317</v>
      </c>
      <c r="D30" s="100">
        <v>14.07</v>
      </c>
      <c r="E30" s="105" t="e">
        <v>#N/A</v>
      </c>
      <c r="F30" s="111">
        <f t="shared" si="1"/>
        <v>14.82</v>
      </c>
      <c r="G30" s="104">
        <v>14.07</v>
      </c>
      <c r="H30" s="103"/>
      <c r="I30" s="100">
        <v>3.0234899999999998</v>
      </c>
      <c r="J30" s="105" t="e">
        <v>#N/A</v>
      </c>
      <c r="K30" s="104">
        <f t="shared" si="2"/>
        <v>4.0607583333333332</v>
      </c>
      <c r="L30" s="104">
        <v>3.0234899999999998</v>
      </c>
      <c r="M30" s="103"/>
    </row>
    <row r="31" spans="1:13" x14ac:dyDescent="0.25">
      <c r="B31" s="97">
        <f t="shared" si="0"/>
        <v>2021</v>
      </c>
      <c r="C31" s="99">
        <v>44348</v>
      </c>
      <c r="D31" s="100">
        <v>17.739999999999998</v>
      </c>
      <c r="E31" s="105" t="e">
        <v>#N/A</v>
      </c>
      <c r="F31" s="111">
        <f t="shared" si="1"/>
        <v>14.82</v>
      </c>
      <c r="G31" s="104">
        <v>17.739999999999998</v>
      </c>
      <c r="H31" s="103"/>
      <c r="I31" s="100">
        <v>3.38714</v>
      </c>
      <c r="J31" s="105" t="e">
        <v>#N/A</v>
      </c>
      <c r="K31" s="104">
        <f t="shared" si="2"/>
        <v>4.0607583333333332</v>
      </c>
      <c r="L31" s="104">
        <v>3.38714</v>
      </c>
      <c r="M31" s="103"/>
    </row>
    <row r="32" spans="1:13" x14ac:dyDescent="0.25">
      <c r="B32" s="97">
        <f t="shared" si="0"/>
        <v>2021</v>
      </c>
      <c r="C32" s="99">
        <v>44378</v>
      </c>
      <c r="D32" s="100">
        <v>19.809999999999999</v>
      </c>
      <c r="E32" s="105" t="e">
        <v>#N/A</v>
      </c>
      <c r="F32" s="111">
        <f t="shared" si="1"/>
        <v>14.82</v>
      </c>
      <c r="G32" s="104">
        <v>19.809999999999999</v>
      </c>
      <c r="H32" s="103"/>
      <c r="I32" s="100">
        <v>3.98976</v>
      </c>
      <c r="J32" s="105" t="e">
        <v>#N/A</v>
      </c>
      <c r="K32" s="104">
        <f t="shared" si="2"/>
        <v>4.0607583333333332</v>
      </c>
      <c r="L32" s="104">
        <v>3.98976</v>
      </c>
      <c r="M32" s="103"/>
    </row>
    <row r="33" spans="2:13" x14ac:dyDescent="0.25">
      <c r="B33" s="97">
        <f t="shared" si="0"/>
        <v>2021</v>
      </c>
      <c r="C33" s="99">
        <v>44409</v>
      </c>
      <c r="D33" s="100">
        <v>20.86</v>
      </c>
      <c r="E33" s="105" t="e">
        <v>#N/A</v>
      </c>
      <c r="F33" s="111">
        <f t="shared" si="1"/>
        <v>14.82</v>
      </c>
      <c r="G33" s="104">
        <v>20.86</v>
      </c>
      <c r="H33" s="103"/>
      <c r="I33" s="100">
        <v>4.2287299999999997</v>
      </c>
      <c r="J33" s="105" t="e">
        <v>#N/A</v>
      </c>
      <c r="K33" s="104">
        <f t="shared" si="2"/>
        <v>4.0607583333333332</v>
      </c>
      <c r="L33" s="104">
        <v>4.2287299999999997</v>
      </c>
      <c r="M33" s="103"/>
    </row>
    <row r="34" spans="2:13" x14ac:dyDescent="0.25">
      <c r="B34" s="97">
        <f t="shared" si="0"/>
        <v>2021</v>
      </c>
      <c r="C34" s="99">
        <v>44440</v>
      </c>
      <c r="D34" s="100">
        <v>20.13</v>
      </c>
      <c r="E34" s="105" t="e">
        <v>#N/A</v>
      </c>
      <c r="F34" s="111">
        <f t="shared" si="1"/>
        <v>14.82</v>
      </c>
      <c r="G34" s="104">
        <v>20.13</v>
      </c>
      <c r="H34" s="103"/>
      <c r="I34" s="100">
        <v>5.3612399999999996</v>
      </c>
      <c r="J34" s="105" t="e">
        <v>#N/A</v>
      </c>
      <c r="K34" s="104">
        <f t="shared" si="2"/>
        <v>4.0607583333333332</v>
      </c>
      <c r="L34" s="104">
        <v>5.3612399999999996</v>
      </c>
      <c r="M34" s="103"/>
    </row>
    <row r="35" spans="2:13" x14ac:dyDescent="0.25">
      <c r="B35" s="97">
        <f t="shared" si="0"/>
        <v>2021</v>
      </c>
      <c r="C35" s="99">
        <v>44470</v>
      </c>
      <c r="D35" s="100">
        <v>17.399999999999999</v>
      </c>
      <c r="E35" s="105" t="e">
        <v>#N/A</v>
      </c>
      <c r="F35" s="111">
        <f t="shared" si="1"/>
        <v>14.82</v>
      </c>
      <c r="G35" s="104">
        <v>17.399999999999999</v>
      </c>
      <c r="H35" s="103"/>
      <c r="I35" s="100">
        <v>5.7248900000000003</v>
      </c>
      <c r="J35" s="105" t="e">
        <v>#N/A</v>
      </c>
      <c r="K35" s="104">
        <f t="shared" si="2"/>
        <v>4.0607583333333332</v>
      </c>
      <c r="L35" s="104">
        <v>5.7248900000000003</v>
      </c>
      <c r="M35" s="103"/>
    </row>
    <row r="36" spans="2:13" x14ac:dyDescent="0.25">
      <c r="B36" s="97">
        <f t="shared" si="0"/>
        <v>2021</v>
      </c>
      <c r="C36" s="99">
        <v>44501</v>
      </c>
      <c r="D36" s="100">
        <v>13.11</v>
      </c>
      <c r="E36" s="105" t="e">
        <v>#N/A</v>
      </c>
      <c r="F36" s="111">
        <f t="shared" si="1"/>
        <v>14.82</v>
      </c>
      <c r="G36" s="104">
        <v>13.11</v>
      </c>
      <c r="H36" s="103"/>
      <c r="I36" s="100">
        <v>5.24695</v>
      </c>
      <c r="J36" s="105" t="e">
        <v>#N/A</v>
      </c>
      <c r="K36" s="111">
        <f t="shared" si="2"/>
        <v>4.0607583333333332</v>
      </c>
      <c r="L36" s="104">
        <v>5.24695</v>
      </c>
      <c r="M36" s="103"/>
    </row>
    <row r="37" spans="2:13" x14ac:dyDescent="0.25">
      <c r="B37" s="97">
        <f t="shared" si="0"/>
        <v>2021</v>
      </c>
      <c r="C37" s="99">
        <v>44531</v>
      </c>
      <c r="D37" s="100">
        <v>13.08</v>
      </c>
      <c r="E37" s="105" t="e">
        <v>#N/A</v>
      </c>
      <c r="F37" s="104"/>
      <c r="G37" s="104">
        <v>13.08</v>
      </c>
      <c r="H37" s="103"/>
      <c r="I37" s="100">
        <v>3.9066399999999999</v>
      </c>
      <c r="J37" s="105" t="e">
        <v>#N/A</v>
      </c>
      <c r="K37" s="104"/>
      <c r="L37" s="104">
        <v>3.9066399999999999</v>
      </c>
      <c r="M37" s="103"/>
    </row>
    <row r="38" spans="2:13" x14ac:dyDescent="0.25">
      <c r="B38" s="97">
        <f t="shared" si="0"/>
        <v>2022</v>
      </c>
      <c r="C38" s="99">
        <v>44562</v>
      </c>
      <c r="D38" s="100">
        <v>12.04</v>
      </c>
      <c r="E38" s="105" t="e">
        <v>#N/A</v>
      </c>
      <c r="F38" s="104"/>
      <c r="G38" s="104">
        <v>12.04</v>
      </c>
      <c r="H38" s="103"/>
      <c r="I38" s="100">
        <v>4.5464399999999996</v>
      </c>
      <c r="J38" s="105" t="e">
        <v>#N/A</v>
      </c>
      <c r="K38" s="104"/>
      <c r="L38" s="104">
        <v>4.5464399999999996</v>
      </c>
      <c r="M38" s="103"/>
    </row>
    <row r="39" spans="2:13" x14ac:dyDescent="0.25">
      <c r="B39" s="97">
        <f t="shared" si="0"/>
        <v>2022</v>
      </c>
      <c r="C39" s="99">
        <v>44593</v>
      </c>
      <c r="D39" s="100">
        <v>12.15</v>
      </c>
      <c r="E39" s="105" t="e">
        <v>#N/A</v>
      </c>
      <c r="F39" s="111">
        <f>AVERAGEIF($B$26:$B$97,B39,$G$26:$G$97)</f>
        <v>17.875833333333333</v>
      </c>
      <c r="G39" s="104">
        <v>12.15</v>
      </c>
      <c r="H39" s="103"/>
      <c r="I39" s="100">
        <v>4.86822</v>
      </c>
      <c r="J39" s="105" t="e">
        <v>#N/A</v>
      </c>
      <c r="K39" s="111">
        <f>AVERAGEIF($B$26:$B$97,B39,$L$26:$L$97)</f>
        <v>6.6622300000000001</v>
      </c>
      <c r="L39" s="104">
        <v>4.86822</v>
      </c>
      <c r="M39" s="103"/>
    </row>
    <row r="40" spans="2:13" x14ac:dyDescent="0.25">
      <c r="B40" s="97">
        <f t="shared" si="0"/>
        <v>2022</v>
      </c>
      <c r="C40" s="99">
        <v>44621</v>
      </c>
      <c r="D40" s="100">
        <v>12.94</v>
      </c>
      <c r="E40" s="105" t="e">
        <v>#N/A</v>
      </c>
      <c r="F40" s="104">
        <f t="shared" ref="F40:F48" si="3">AVERAGEIF($B$26:$B$97,B40,$G$26:$G$97)</f>
        <v>17.875833333333333</v>
      </c>
      <c r="G40" s="104">
        <v>12.94</v>
      </c>
      <c r="H40" s="103"/>
      <c r="I40" s="100">
        <v>5.0861999999999998</v>
      </c>
      <c r="J40" s="105" t="e">
        <v>#N/A</v>
      </c>
      <c r="K40" s="104">
        <f t="shared" ref="K40:K48" si="4">AVERAGEIF($B$26:$B$97,B40,$L$26:$L$97)</f>
        <v>6.6622300000000001</v>
      </c>
      <c r="L40" s="104">
        <v>5.0861999999999998</v>
      </c>
      <c r="M40" s="103"/>
    </row>
    <row r="41" spans="2:13" x14ac:dyDescent="0.25">
      <c r="B41" s="97">
        <f t="shared" si="0"/>
        <v>2022</v>
      </c>
      <c r="C41" s="99">
        <v>44652</v>
      </c>
      <c r="D41" s="100">
        <v>13.97</v>
      </c>
      <c r="E41" s="105" t="e">
        <v>#N/A</v>
      </c>
      <c r="F41" s="104">
        <f t="shared" si="3"/>
        <v>17.875833333333333</v>
      </c>
      <c r="G41" s="104">
        <v>13.97</v>
      </c>
      <c r="H41" s="103"/>
      <c r="I41" s="100">
        <v>6.8507999999999996</v>
      </c>
      <c r="J41" s="105" t="e">
        <v>#N/A</v>
      </c>
      <c r="K41" s="104">
        <f t="shared" si="4"/>
        <v>6.6622300000000001</v>
      </c>
      <c r="L41" s="104">
        <v>6.8507999999999996</v>
      </c>
      <c r="M41" s="103"/>
    </row>
    <row r="42" spans="2:13" x14ac:dyDescent="0.25">
      <c r="B42" s="97">
        <f t="shared" si="0"/>
        <v>2022</v>
      </c>
      <c r="C42" s="99">
        <v>44682</v>
      </c>
      <c r="D42" s="100">
        <v>17.68</v>
      </c>
      <c r="E42" s="105" t="e">
        <v>#N/A</v>
      </c>
      <c r="F42" s="104">
        <f t="shared" si="3"/>
        <v>17.875833333333333</v>
      </c>
      <c r="G42" s="104">
        <v>17.68</v>
      </c>
      <c r="H42" s="103"/>
      <c r="I42" s="100">
        <v>8.4493200000000002</v>
      </c>
      <c r="J42" s="105" t="e">
        <v>#N/A</v>
      </c>
      <c r="K42" s="104">
        <f t="shared" si="4"/>
        <v>6.6622300000000001</v>
      </c>
      <c r="L42" s="104">
        <v>8.4493200000000002</v>
      </c>
      <c r="M42" s="103"/>
    </row>
    <row r="43" spans="2:13" x14ac:dyDescent="0.25">
      <c r="B43" s="97">
        <f t="shared" si="0"/>
        <v>2022</v>
      </c>
      <c r="C43" s="99">
        <v>44713</v>
      </c>
      <c r="D43" s="100">
        <v>22.41</v>
      </c>
      <c r="E43" s="105" t="e">
        <v>#N/A</v>
      </c>
      <c r="F43" s="104">
        <f t="shared" si="3"/>
        <v>17.875833333333333</v>
      </c>
      <c r="G43" s="104">
        <v>22.41</v>
      </c>
      <c r="H43" s="103"/>
      <c r="I43" s="100">
        <v>7.9926000000000004</v>
      </c>
      <c r="J43" s="105" t="e">
        <v>#N/A</v>
      </c>
      <c r="K43" s="104">
        <f t="shared" si="4"/>
        <v>6.6622300000000001</v>
      </c>
      <c r="L43" s="104">
        <v>7.9926000000000004</v>
      </c>
      <c r="M43" s="103"/>
    </row>
    <row r="44" spans="2:13" x14ac:dyDescent="0.25">
      <c r="B44" s="97">
        <f t="shared" si="0"/>
        <v>2022</v>
      </c>
      <c r="C44" s="99">
        <v>44743</v>
      </c>
      <c r="D44" s="100">
        <v>24.57</v>
      </c>
      <c r="E44" s="105" t="e">
        <v>#N/A</v>
      </c>
      <c r="F44" s="104">
        <f t="shared" si="3"/>
        <v>17.875833333333333</v>
      </c>
      <c r="G44" s="104">
        <v>24.57</v>
      </c>
      <c r="H44" s="103"/>
      <c r="I44" s="100">
        <v>7.5566399999999998</v>
      </c>
      <c r="J44" s="105" t="e">
        <v>#N/A</v>
      </c>
      <c r="K44" s="104">
        <f t="shared" si="4"/>
        <v>6.6622300000000001</v>
      </c>
      <c r="L44" s="104">
        <v>7.5566399999999998</v>
      </c>
      <c r="M44" s="103"/>
    </row>
    <row r="45" spans="2:13" x14ac:dyDescent="0.25">
      <c r="B45" s="97">
        <f t="shared" si="0"/>
        <v>2022</v>
      </c>
      <c r="C45" s="99">
        <v>44774</v>
      </c>
      <c r="D45" s="100">
        <v>25.39</v>
      </c>
      <c r="E45" s="105" t="e">
        <v>#N/A</v>
      </c>
      <c r="F45" s="104">
        <f t="shared" si="3"/>
        <v>17.875833333333333</v>
      </c>
      <c r="G45" s="104">
        <v>25.39</v>
      </c>
      <c r="H45" s="103"/>
      <c r="I45" s="100">
        <v>9.1447800000000008</v>
      </c>
      <c r="J45" s="105" t="e">
        <v>#N/A</v>
      </c>
      <c r="K45" s="104">
        <f t="shared" si="4"/>
        <v>6.6622300000000001</v>
      </c>
      <c r="L45" s="104">
        <v>9.1447800000000008</v>
      </c>
      <c r="M45" s="103"/>
    </row>
    <row r="46" spans="2:13" x14ac:dyDescent="0.25">
      <c r="B46" s="97">
        <f t="shared" si="0"/>
        <v>2022</v>
      </c>
      <c r="C46" s="99">
        <v>44805</v>
      </c>
      <c r="D46" s="100">
        <v>24.52</v>
      </c>
      <c r="E46" s="105" t="e">
        <v>#N/A</v>
      </c>
      <c r="F46" s="104">
        <f t="shared" si="3"/>
        <v>17.875833333333333</v>
      </c>
      <c r="G46" s="104">
        <v>24.52</v>
      </c>
      <c r="H46" s="103"/>
      <c r="I46" s="100">
        <v>8.1794399999999996</v>
      </c>
      <c r="J46" s="105" t="e">
        <v>#N/A</v>
      </c>
      <c r="K46" s="104">
        <f t="shared" si="4"/>
        <v>6.6622300000000001</v>
      </c>
      <c r="L46" s="104">
        <v>8.1794399999999996</v>
      </c>
      <c r="M46" s="103"/>
    </row>
    <row r="47" spans="2:13" x14ac:dyDescent="0.25">
      <c r="B47" s="97">
        <f t="shared" si="0"/>
        <v>2022</v>
      </c>
      <c r="C47" s="99">
        <v>44835</v>
      </c>
      <c r="D47" s="100">
        <v>18.62</v>
      </c>
      <c r="E47" s="105" t="e">
        <v>#N/A</v>
      </c>
      <c r="F47" s="104">
        <f t="shared" si="3"/>
        <v>17.875833333333333</v>
      </c>
      <c r="G47" s="104">
        <v>18.62</v>
      </c>
      <c r="H47" s="103"/>
      <c r="I47" s="100">
        <v>5.8750799999999996</v>
      </c>
      <c r="J47" s="105" t="e">
        <v>#N/A</v>
      </c>
      <c r="K47" s="104">
        <f t="shared" si="4"/>
        <v>6.6622300000000001</v>
      </c>
      <c r="L47" s="104">
        <v>5.8750799999999996</v>
      </c>
      <c r="M47" s="103"/>
    </row>
    <row r="48" spans="2:13" x14ac:dyDescent="0.25">
      <c r="B48" s="97">
        <f t="shared" si="0"/>
        <v>2022</v>
      </c>
      <c r="C48" s="99">
        <v>44866</v>
      </c>
      <c r="D48" s="100">
        <v>15.56</v>
      </c>
      <c r="E48" s="105" t="e">
        <v>#N/A</v>
      </c>
      <c r="F48" s="111">
        <f t="shared" si="3"/>
        <v>17.875833333333333</v>
      </c>
      <c r="G48" s="104">
        <v>15.56</v>
      </c>
      <c r="H48" s="103"/>
      <c r="I48" s="100">
        <v>5.6570999999999998</v>
      </c>
      <c r="J48" s="105" t="e">
        <v>#N/A</v>
      </c>
      <c r="K48" s="111">
        <f t="shared" si="4"/>
        <v>6.6622300000000001</v>
      </c>
      <c r="L48" s="104">
        <v>5.6570999999999998</v>
      </c>
      <c r="M48" s="103"/>
    </row>
    <row r="49" spans="2:13" x14ac:dyDescent="0.25">
      <c r="B49" s="97">
        <f t="shared" si="0"/>
        <v>2022</v>
      </c>
      <c r="C49" s="99">
        <v>44896</v>
      </c>
      <c r="D49" s="100">
        <v>14.66</v>
      </c>
      <c r="E49" s="105" t="e">
        <v>#N/A</v>
      </c>
      <c r="F49" s="104"/>
      <c r="G49" s="104">
        <v>14.66</v>
      </c>
      <c r="H49" s="103"/>
      <c r="I49" s="100">
        <v>5.7401400000000002</v>
      </c>
      <c r="J49" s="105" t="e">
        <v>#N/A</v>
      </c>
      <c r="K49" s="104"/>
      <c r="L49" s="104">
        <v>5.7401400000000002</v>
      </c>
      <c r="M49" s="103"/>
    </row>
    <row r="50" spans="2:13" x14ac:dyDescent="0.25">
      <c r="B50" s="97">
        <f t="shared" si="0"/>
        <v>2023</v>
      </c>
      <c r="C50" s="99">
        <v>44927</v>
      </c>
      <c r="D50" s="100">
        <v>15.44</v>
      </c>
      <c r="E50" s="105" t="e">
        <v>#N/A</v>
      </c>
      <c r="F50" s="104"/>
      <c r="G50" s="104">
        <v>15.44</v>
      </c>
      <c r="H50" s="103"/>
      <c r="I50" s="100">
        <v>3.3942600000000001</v>
      </c>
      <c r="J50" s="105" t="e">
        <v>#N/A</v>
      </c>
      <c r="K50" s="104"/>
      <c r="L50" s="104">
        <v>3.3942600000000001</v>
      </c>
      <c r="M50" s="103"/>
    </row>
    <row r="51" spans="2:13" x14ac:dyDescent="0.25">
      <c r="B51" s="97">
        <f t="shared" si="0"/>
        <v>2023</v>
      </c>
      <c r="C51" s="99">
        <v>44958</v>
      </c>
      <c r="D51" s="100">
        <v>15.18</v>
      </c>
      <c r="E51" s="105" t="e">
        <v>#N/A</v>
      </c>
      <c r="F51" s="111">
        <f>AVERAGEIF($B$26:$B$97,B51,$G$26:$G$97)</f>
        <v>17.285</v>
      </c>
      <c r="G51" s="104">
        <v>15.18</v>
      </c>
      <c r="H51" s="103"/>
      <c r="I51" s="100">
        <v>2.47044</v>
      </c>
      <c r="J51" s="105" t="e">
        <v>#N/A</v>
      </c>
      <c r="K51" s="111">
        <f>AVERAGEIF($B$26:$B$97,B51,$L$26:$L$97)</f>
        <v>2.6321949999999998</v>
      </c>
      <c r="L51" s="104">
        <v>2.47044</v>
      </c>
      <c r="M51" s="103"/>
    </row>
    <row r="52" spans="2:13" x14ac:dyDescent="0.25">
      <c r="B52" s="97">
        <f t="shared" si="0"/>
        <v>2023</v>
      </c>
      <c r="C52" s="99">
        <v>44986</v>
      </c>
      <c r="D52" s="100">
        <v>13.9</v>
      </c>
      <c r="E52" s="105" t="e">
        <v>#N/A</v>
      </c>
      <c r="F52" s="104">
        <f t="shared" ref="F52:F60" si="5">AVERAGEIF($B$26:$B$97,B52,$G$26:$G$97)</f>
        <v>17.285</v>
      </c>
      <c r="G52" s="104">
        <v>13.9</v>
      </c>
      <c r="H52" s="103"/>
      <c r="I52" s="100">
        <v>2.39778</v>
      </c>
      <c r="J52" s="105" t="e">
        <v>#N/A</v>
      </c>
      <c r="K52" s="104">
        <f t="shared" ref="K52:K60" si="6">AVERAGEIF($B$26:$B$97,B52,$L$26:$L$97)</f>
        <v>2.6321949999999998</v>
      </c>
      <c r="L52" s="104">
        <v>2.39778</v>
      </c>
      <c r="M52" s="103"/>
    </row>
    <row r="53" spans="2:13" x14ac:dyDescent="0.25">
      <c r="B53" s="97">
        <f t="shared" si="0"/>
        <v>2023</v>
      </c>
      <c r="C53" s="99">
        <v>45017</v>
      </c>
      <c r="D53" s="100">
        <v>14.56</v>
      </c>
      <c r="E53" s="105" t="e">
        <v>#N/A</v>
      </c>
      <c r="F53" s="104">
        <f t="shared" si="5"/>
        <v>17.285</v>
      </c>
      <c r="G53" s="104">
        <v>14.56</v>
      </c>
      <c r="H53" s="103"/>
      <c r="I53" s="100">
        <v>2.2420800000000001</v>
      </c>
      <c r="J53" s="105" t="e">
        <v>#N/A</v>
      </c>
      <c r="K53" s="104">
        <f t="shared" si="6"/>
        <v>2.6321949999999998</v>
      </c>
      <c r="L53" s="104">
        <v>2.2420800000000001</v>
      </c>
      <c r="M53" s="103"/>
    </row>
    <row r="54" spans="2:13" x14ac:dyDescent="0.25">
      <c r="B54" s="97">
        <f t="shared" si="0"/>
        <v>2023</v>
      </c>
      <c r="C54" s="99">
        <v>45047</v>
      </c>
      <c r="D54" s="100">
        <v>16.89</v>
      </c>
      <c r="E54" s="105" t="e">
        <v>#N/A</v>
      </c>
      <c r="F54" s="104">
        <f t="shared" si="5"/>
        <v>17.285</v>
      </c>
      <c r="G54" s="104">
        <v>16.89</v>
      </c>
      <c r="H54" s="103"/>
      <c r="I54" s="100">
        <v>2.2317</v>
      </c>
      <c r="J54" s="105" t="e">
        <v>#N/A</v>
      </c>
      <c r="K54" s="104">
        <f t="shared" si="6"/>
        <v>2.6321949999999998</v>
      </c>
      <c r="L54" s="104">
        <v>2.2317</v>
      </c>
      <c r="M54" s="103"/>
    </row>
    <row r="55" spans="2:13" x14ac:dyDescent="0.25">
      <c r="B55" s="97">
        <f t="shared" si="0"/>
        <v>2023</v>
      </c>
      <c r="C55" s="99">
        <v>45078</v>
      </c>
      <c r="D55" s="100">
        <v>20.329999999999998</v>
      </c>
      <c r="E55" s="105" t="e">
        <v>#N/A</v>
      </c>
      <c r="F55" s="104">
        <f t="shared" si="5"/>
        <v>17.285</v>
      </c>
      <c r="G55" s="104">
        <v>20.329999999999998</v>
      </c>
      <c r="H55" s="103"/>
      <c r="I55" s="100">
        <v>2.2628400000000002</v>
      </c>
      <c r="J55" s="105" t="e">
        <v>#N/A</v>
      </c>
      <c r="K55" s="104">
        <f t="shared" si="6"/>
        <v>2.6321949999999998</v>
      </c>
      <c r="L55" s="104">
        <v>2.2628400000000002</v>
      </c>
      <c r="M55" s="103"/>
    </row>
    <row r="56" spans="2:13" x14ac:dyDescent="0.25">
      <c r="B56" s="97">
        <f t="shared" si="0"/>
        <v>2023</v>
      </c>
      <c r="C56" s="99">
        <v>45108</v>
      </c>
      <c r="D56" s="100">
        <v>22.22</v>
      </c>
      <c r="E56" s="105" t="e">
        <v>#N/A</v>
      </c>
      <c r="F56" s="104">
        <f t="shared" si="5"/>
        <v>17.285</v>
      </c>
      <c r="G56" s="104">
        <v>22.22</v>
      </c>
      <c r="H56" s="103"/>
      <c r="I56" s="100">
        <v>2.6469</v>
      </c>
      <c r="J56" s="105" t="e">
        <v>#N/A</v>
      </c>
      <c r="K56" s="104">
        <f t="shared" si="6"/>
        <v>2.6321949999999998</v>
      </c>
      <c r="L56" s="104">
        <v>2.6469</v>
      </c>
      <c r="M56" s="103"/>
    </row>
    <row r="57" spans="2:13" x14ac:dyDescent="0.25">
      <c r="B57" s="97">
        <f t="shared" si="0"/>
        <v>2023</v>
      </c>
      <c r="C57" s="99">
        <v>45139</v>
      </c>
      <c r="D57" s="100">
        <v>23.44</v>
      </c>
      <c r="E57" s="105" t="e">
        <v>#N/A</v>
      </c>
      <c r="F57" s="104">
        <f t="shared" si="5"/>
        <v>17.285</v>
      </c>
      <c r="G57" s="104">
        <v>23.44</v>
      </c>
      <c r="H57" s="103"/>
      <c r="I57" s="100">
        <v>2.6780400000000002</v>
      </c>
      <c r="J57" s="105" t="e">
        <v>#N/A</v>
      </c>
      <c r="K57" s="104">
        <f t="shared" si="6"/>
        <v>2.6321949999999998</v>
      </c>
      <c r="L57" s="104">
        <v>2.6780400000000002</v>
      </c>
      <c r="M57" s="103"/>
    </row>
    <row r="58" spans="2:13" x14ac:dyDescent="0.25">
      <c r="B58" s="97">
        <f t="shared" si="0"/>
        <v>2023</v>
      </c>
      <c r="C58" s="99">
        <v>45170</v>
      </c>
      <c r="D58" s="100">
        <v>22.06</v>
      </c>
      <c r="E58" s="105" t="e">
        <v>#N/A</v>
      </c>
      <c r="F58" s="104">
        <f t="shared" si="5"/>
        <v>17.285</v>
      </c>
      <c r="G58" s="104">
        <v>22.06</v>
      </c>
      <c r="H58" s="103"/>
      <c r="I58" s="100">
        <v>2.7403200000000001</v>
      </c>
      <c r="J58" s="105" t="e">
        <v>#N/A</v>
      </c>
      <c r="K58" s="104">
        <f t="shared" si="6"/>
        <v>2.6321949999999998</v>
      </c>
      <c r="L58" s="104">
        <v>2.7403200000000001</v>
      </c>
      <c r="M58" s="103"/>
    </row>
    <row r="59" spans="2:13" x14ac:dyDescent="0.25">
      <c r="B59" s="97">
        <f t="shared" si="0"/>
        <v>2023</v>
      </c>
      <c r="C59" s="99">
        <v>45200</v>
      </c>
      <c r="D59" s="100">
        <v>16.86</v>
      </c>
      <c r="E59" s="105" t="e">
        <v>#N/A</v>
      </c>
      <c r="F59" s="104">
        <f t="shared" si="5"/>
        <v>17.285</v>
      </c>
      <c r="G59" s="104">
        <v>16.86</v>
      </c>
      <c r="H59" s="103"/>
      <c r="I59" s="100">
        <v>3.0932400000000002</v>
      </c>
      <c r="J59" s="105" t="e">
        <v>#N/A</v>
      </c>
      <c r="K59" s="104">
        <f t="shared" si="6"/>
        <v>2.6321949999999998</v>
      </c>
      <c r="L59" s="104">
        <v>3.0932400000000002</v>
      </c>
      <c r="M59" s="103"/>
    </row>
    <row r="60" spans="2:13" x14ac:dyDescent="0.25">
      <c r="B60" s="97">
        <f t="shared" si="0"/>
        <v>2023</v>
      </c>
      <c r="C60" s="99">
        <v>45231</v>
      </c>
      <c r="D60" s="100">
        <v>13.49</v>
      </c>
      <c r="E60" s="105" t="e">
        <v>#N/A</v>
      </c>
      <c r="F60" s="111">
        <f t="shared" si="5"/>
        <v>17.285</v>
      </c>
      <c r="G60" s="104">
        <v>13.49</v>
      </c>
      <c r="H60" s="103"/>
      <c r="I60" s="100">
        <v>2.81298</v>
      </c>
      <c r="J60" s="105" t="e">
        <v>#N/A</v>
      </c>
      <c r="K60" s="111">
        <f t="shared" si="6"/>
        <v>2.6321949999999998</v>
      </c>
      <c r="L60" s="104">
        <v>2.81298</v>
      </c>
      <c r="M60" s="103"/>
    </row>
    <row r="61" spans="2:13" x14ac:dyDescent="0.25">
      <c r="B61" s="97">
        <f t="shared" si="0"/>
        <v>2023</v>
      </c>
      <c r="C61" s="99">
        <v>45261</v>
      </c>
      <c r="D61" s="100">
        <v>13.05</v>
      </c>
      <c r="E61" s="105" t="e">
        <v>#N/A</v>
      </c>
      <c r="F61" s="104"/>
      <c r="G61" s="104">
        <v>13.05</v>
      </c>
      <c r="H61" s="103"/>
      <c r="I61" s="100">
        <v>2.6157599999999999</v>
      </c>
      <c r="J61" s="105" t="e">
        <v>#N/A</v>
      </c>
      <c r="K61" s="104"/>
      <c r="L61" s="104">
        <v>2.6157599999999999</v>
      </c>
      <c r="M61" s="103"/>
    </row>
    <row r="62" spans="2:13" x14ac:dyDescent="0.25">
      <c r="B62" s="97">
        <f t="shared" si="0"/>
        <v>2024</v>
      </c>
      <c r="C62" s="99">
        <v>45292</v>
      </c>
      <c r="D62" s="100">
        <v>11.81</v>
      </c>
      <c r="E62" s="105" t="e">
        <v>#N/A</v>
      </c>
      <c r="F62" s="104"/>
      <c r="G62" s="104">
        <v>11.81</v>
      </c>
      <c r="H62" s="103"/>
      <c r="I62" s="100">
        <v>3.30084</v>
      </c>
      <c r="J62" s="105" t="e">
        <v>#N/A</v>
      </c>
      <c r="K62" s="104"/>
      <c r="L62" s="104">
        <v>3.30084</v>
      </c>
      <c r="M62" s="103"/>
    </row>
    <row r="63" spans="2:13" x14ac:dyDescent="0.25">
      <c r="B63" s="97">
        <f t="shared" si="0"/>
        <v>2024</v>
      </c>
      <c r="C63" s="99">
        <v>45323</v>
      </c>
      <c r="D63" s="100">
        <v>13.17</v>
      </c>
      <c r="E63" s="105" t="e">
        <v>#N/A</v>
      </c>
      <c r="F63" s="104">
        <f t="shared" ref="F63:F72" si="7">AVERAGEIF($B$26:$B$97,B63,$G$26:$G$97)</f>
        <v>17.303333333333331</v>
      </c>
      <c r="G63" s="104">
        <v>13.17</v>
      </c>
      <c r="H63" s="103"/>
      <c r="I63" s="100">
        <v>1.7853600000000001</v>
      </c>
      <c r="J63" s="105" t="e">
        <v>#N/A</v>
      </c>
      <c r="K63" s="111">
        <f>AVERAGEIF($B$26:$B$97,B63,$L$26:$L$97)</f>
        <v>2.2766799999999998</v>
      </c>
      <c r="L63" s="104">
        <v>1.7853600000000001</v>
      </c>
      <c r="M63" s="103"/>
    </row>
    <row r="64" spans="2:13" x14ac:dyDescent="0.25">
      <c r="B64" s="97">
        <f t="shared" si="0"/>
        <v>2024</v>
      </c>
      <c r="C64" s="99">
        <v>45352</v>
      </c>
      <c r="D64" s="100">
        <v>13.76</v>
      </c>
      <c r="E64" s="105" t="e">
        <v>#N/A</v>
      </c>
      <c r="F64" s="104">
        <f t="shared" si="7"/>
        <v>17.303333333333331</v>
      </c>
      <c r="G64" s="104">
        <v>13.76</v>
      </c>
      <c r="H64" s="103"/>
      <c r="I64" s="100">
        <v>1.5466200000000001</v>
      </c>
      <c r="J64" s="105" t="e">
        <v>#N/A</v>
      </c>
      <c r="K64" s="104">
        <f t="shared" ref="K64:K72" si="8">AVERAGEIF($B$26:$B$97,B64,$L$26:$L$97)</f>
        <v>2.2766799999999998</v>
      </c>
      <c r="L64" s="104">
        <v>1.5466200000000001</v>
      </c>
      <c r="M64" s="103"/>
    </row>
    <row r="65" spans="2:13" x14ac:dyDescent="0.25">
      <c r="B65" s="97">
        <f t="shared" si="0"/>
        <v>2024</v>
      </c>
      <c r="C65" s="99">
        <v>45383</v>
      </c>
      <c r="D65" s="100">
        <v>14.44</v>
      </c>
      <c r="E65" s="105" t="e">
        <v>#N/A</v>
      </c>
      <c r="F65" s="112">
        <f t="shared" si="7"/>
        <v>17.303333333333331</v>
      </c>
      <c r="G65" s="104">
        <v>14.44</v>
      </c>
      <c r="H65" s="103"/>
      <c r="I65" s="100">
        <v>1.6608000000000001</v>
      </c>
      <c r="J65" s="105" t="e">
        <v>#N/A</v>
      </c>
      <c r="K65" s="104">
        <f t="shared" si="8"/>
        <v>2.2766799999999998</v>
      </c>
      <c r="L65" s="104">
        <v>1.6608000000000001</v>
      </c>
      <c r="M65" s="103"/>
    </row>
    <row r="66" spans="2:13" x14ac:dyDescent="0.25">
      <c r="B66" s="97">
        <f t="shared" si="0"/>
        <v>2024</v>
      </c>
      <c r="C66" s="99">
        <v>45413</v>
      </c>
      <c r="D66" s="100">
        <v>17.829999999999998</v>
      </c>
      <c r="E66" s="105" t="e">
        <v>#N/A</v>
      </c>
      <c r="F66" s="112">
        <f t="shared" si="7"/>
        <v>17.303333333333331</v>
      </c>
      <c r="G66" s="104">
        <v>17.829999999999998</v>
      </c>
      <c r="H66" s="103"/>
      <c r="I66" s="100">
        <v>2.2005599999999998</v>
      </c>
      <c r="J66" s="105" t="e">
        <v>#N/A</v>
      </c>
      <c r="K66" s="104">
        <f t="shared" si="8"/>
        <v>2.2766799999999998</v>
      </c>
      <c r="L66" s="104">
        <v>2.2005599999999998</v>
      </c>
      <c r="M66" s="103"/>
    </row>
    <row r="67" spans="2:13" x14ac:dyDescent="0.25">
      <c r="B67" s="97">
        <f t="shared" si="0"/>
        <v>2024</v>
      </c>
      <c r="C67" s="99">
        <v>45444</v>
      </c>
      <c r="D67" s="100">
        <v>20.93</v>
      </c>
      <c r="E67" s="105" t="e">
        <v>#N/A</v>
      </c>
      <c r="F67" s="112">
        <f t="shared" si="7"/>
        <v>17.303333333333331</v>
      </c>
      <c r="G67" s="104">
        <v>20.93</v>
      </c>
      <c r="H67" s="103"/>
      <c r="I67" s="100">
        <v>2.63652</v>
      </c>
      <c r="J67" s="105" t="e">
        <v>#N/A</v>
      </c>
      <c r="K67" s="104">
        <f t="shared" si="8"/>
        <v>2.2766799999999998</v>
      </c>
      <c r="L67" s="104">
        <v>2.63652</v>
      </c>
      <c r="M67" s="103"/>
    </row>
    <row r="68" spans="2:13" x14ac:dyDescent="0.25">
      <c r="B68" s="97">
        <f t="shared" si="0"/>
        <v>2024</v>
      </c>
      <c r="C68" s="99">
        <v>45474</v>
      </c>
      <c r="D68" s="100">
        <v>23</v>
      </c>
      <c r="E68" s="105" t="e">
        <v>#N/A</v>
      </c>
      <c r="F68" s="112">
        <f t="shared" si="7"/>
        <v>17.303333333333331</v>
      </c>
      <c r="G68" s="104">
        <v>23</v>
      </c>
      <c r="H68" s="103"/>
      <c r="I68" s="100">
        <v>2.14866</v>
      </c>
      <c r="J68" s="105" t="e">
        <v>#N/A</v>
      </c>
      <c r="K68" s="104">
        <f t="shared" si="8"/>
        <v>2.2766799999999998</v>
      </c>
      <c r="L68" s="104">
        <v>2.14866</v>
      </c>
      <c r="M68" s="103"/>
    </row>
    <row r="69" spans="2:13" x14ac:dyDescent="0.25">
      <c r="B69" s="97">
        <f t="shared" si="0"/>
        <v>2024</v>
      </c>
      <c r="C69" s="99">
        <v>45505</v>
      </c>
      <c r="D69" s="100">
        <v>23.47</v>
      </c>
      <c r="E69" s="105" t="e">
        <v>#N/A</v>
      </c>
      <c r="F69" s="112">
        <f t="shared" si="7"/>
        <v>17.303333333333331</v>
      </c>
      <c r="G69" s="104">
        <v>23.47</v>
      </c>
      <c r="H69" s="103"/>
      <c r="I69" s="100">
        <v>2.06562</v>
      </c>
      <c r="J69" s="105" t="e">
        <v>#N/A</v>
      </c>
      <c r="K69" s="104">
        <f t="shared" si="8"/>
        <v>2.2766799999999998</v>
      </c>
      <c r="L69" s="104">
        <v>2.06562</v>
      </c>
      <c r="M69" s="103"/>
    </row>
    <row r="70" spans="2:13" x14ac:dyDescent="0.25">
      <c r="B70" s="97">
        <f t="shared" si="0"/>
        <v>2024</v>
      </c>
      <c r="C70" s="99">
        <v>45536</v>
      </c>
      <c r="D70" s="100">
        <v>22.71</v>
      </c>
      <c r="E70" s="105" t="e">
        <v>#N/A</v>
      </c>
      <c r="F70" s="112">
        <f t="shared" si="7"/>
        <v>17.303333333333331</v>
      </c>
      <c r="G70" s="104">
        <v>22.71</v>
      </c>
      <c r="H70" s="103"/>
      <c r="I70" s="100">
        <v>2.3666399999999999</v>
      </c>
      <c r="J70" s="105" t="e">
        <v>#N/A</v>
      </c>
      <c r="K70" s="104">
        <f t="shared" si="8"/>
        <v>2.2766799999999998</v>
      </c>
      <c r="L70" s="104">
        <v>2.3666399999999999</v>
      </c>
      <c r="M70" s="103"/>
    </row>
    <row r="71" spans="2:13" x14ac:dyDescent="0.25">
      <c r="B71" s="97">
        <f t="shared" si="0"/>
        <v>2024</v>
      </c>
      <c r="C71" s="99">
        <v>45566</v>
      </c>
      <c r="D71" s="100">
        <v>18.63</v>
      </c>
      <c r="E71" s="105" t="e">
        <v>#N/A</v>
      </c>
      <c r="F71" s="112">
        <f t="shared" si="7"/>
        <v>17.303333333333331</v>
      </c>
      <c r="G71" s="104">
        <v>18.63</v>
      </c>
      <c r="H71" s="103"/>
      <c r="I71" s="100">
        <v>2.2835999999999999</v>
      </c>
      <c r="J71" s="105" t="e">
        <v>#N/A</v>
      </c>
      <c r="K71" s="104">
        <f t="shared" si="8"/>
        <v>2.2766799999999998</v>
      </c>
      <c r="L71" s="104">
        <v>2.2835999999999999</v>
      </c>
      <c r="M71" s="103"/>
    </row>
    <row r="72" spans="2:13" x14ac:dyDescent="0.25">
      <c r="B72" s="97">
        <f t="shared" si="0"/>
        <v>2024</v>
      </c>
      <c r="C72" s="99">
        <v>45597</v>
      </c>
      <c r="D72" s="100">
        <v>14.91</v>
      </c>
      <c r="E72" s="105" t="e">
        <v>#N/A</v>
      </c>
      <c r="F72" s="104">
        <f t="shared" si="7"/>
        <v>17.303333333333331</v>
      </c>
      <c r="G72" s="104">
        <v>14.91</v>
      </c>
      <c r="H72" s="103"/>
      <c r="I72" s="100">
        <v>2.2005599999999998</v>
      </c>
      <c r="J72" s="105" t="e">
        <v>#N/A</v>
      </c>
      <c r="K72" s="111">
        <f t="shared" si="8"/>
        <v>2.2766799999999998</v>
      </c>
      <c r="L72" s="104">
        <v>2.2005599999999998</v>
      </c>
      <c r="M72" s="103"/>
    </row>
    <row r="73" spans="2:13" x14ac:dyDescent="0.25">
      <c r="B73" s="97">
        <f t="shared" si="0"/>
        <v>2024</v>
      </c>
      <c r="C73" s="99">
        <v>45627</v>
      </c>
      <c r="D73" s="100">
        <v>12.98</v>
      </c>
      <c r="E73" s="105" t="e">
        <v>#N/A</v>
      </c>
      <c r="F73" s="104"/>
      <c r="G73" s="104">
        <v>12.98</v>
      </c>
      <c r="H73" s="103"/>
      <c r="I73" s="100">
        <v>3.1243799999999999</v>
      </c>
      <c r="J73" s="105" t="e">
        <v>#N/A</v>
      </c>
      <c r="K73" s="104"/>
      <c r="L73" s="104">
        <v>3.1243799999999999</v>
      </c>
      <c r="M73" s="103"/>
    </row>
    <row r="74" spans="2:13" x14ac:dyDescent="0.25">
      <c r="B74" s="97">
        <f t="shared" ref="B74:B97" si="9">YEAR(C74)</f>
        <v>2025</v>
      </c>
      <c r="C74" s="99">
        <v>45658</v>
      </c>
      <c r="D74" s="100">
        <v>12.32</v>
      </c>
      <c r="E74" s="105" t="e">
        <v>#N/A</v>
      </c>
      <c r="F74" s="104"/>
      <c r="G74" s="104">
        <v>12.32</v>
      </c>
      <c r="H74" s="103"/>
      <c r="I74" s="100">
        <v>4.2869400000000004</v>
      </c>
      <c r="J74" s="105" t="e">
        <v>#N/A</v>
      </c>
      <c r="K74" s="104"/>
      <c r="L74" s="104">
        <v>4.2869400000000004</v>
      </c>
      <c r="M74" s="103"/>
    </row>
    <row r="75" spans="2:13" x14ac:dyDescent="0.25">
      <c r="B75" s="97">
        <f t="shared" si="9"/>
        <v>2025</v>
      </c>
      <c r="C75" s="99">
        <v>45689</v>
      </c>
      <c r="D75" s="100">
        <v>12.92</v>
      </c>
      <c r="E75" s="105" t="e">
        <v>#N/A</v>
      </c>
      <c r="F75" s="104">
        <f>AVERAGEIF($B$26:$B$97,B75,$G$26:$G$97)</f>
        <v>18.468634166666664</v>
      </c>
      <c r="G75" s="104">
        <v>12.92</v>
      </c>
      <c r="H75" s="103"/>
      <c r="I75" s="100">
        <v>4.3492199999999999</v>
      </c>
      <c r="J75" s="105" t="e">
        <v>#N/A</v>
      </c>
      <c r="K75" s="111">
        <f>AVERAGEIF($B$26:$B$97,B75,$L$26:$L$97)</f>
        <v>3.5987090833333326</v>
      </c>
      <c r="L75" s="104">
        <v>4.3492199999999999</v>
      </c>
      <c r="M75" s="103"/>
    </row>
    <row r="76" spans="2:13" x14ac:dyDescent="0.25">
      <c r="B76" s="97">
        <f t="shared" si="9"/>
        <v>2025</v>
      </c>
      <c r="C76" s="99">
        <v>45717</v>
      </c>
      <c r="D76" s="100">
        <v>14.54</v>
      </c>
      <c r="E76" s="105" t="e">
        <v>#N/A</v>
      </c>
      <c r="F76" s="104">
        <f t="shared" ref="F76:F84" si="10">AVERAGEIF($B$26:$B$97,B76,$G$26:$G$97)</f>
        <v>18.468634166666664</v>
      </c>
      <c r="G76" s="104">
        <v>14.54</v>
      </c>
      <c r="H76" s="103"/>
      <c r="I76" s="100">
        <v>4.2765599999999999</v>
      </c>
      <c r="J76" s="105" t="e">
        <v>#N/A</v>
      </c>
      <c r="K76" s="104">
        <f t="shared" ref="K76:K84" si="11">AVERAGEIF($B$26:$B$97,B76,$L$26:$L$97)</f>
        <v>3.5987090833333326</v>
      </c>
      <c r="L76" s="104">
        <v>4.2765599999999999</v>
      </c>
      <c r="M76" s="103"/>
    </row>
    <row r="77" spans="2:13" x14ac:dyDescent="0.25">
      <c r="B77" s="97">
        <f t="shared" si="9"/>
        <v>2025</v>
      </c>
      <c r="C77" s="99">
        <v>45748</v>
      </c>
      <c r="D77" s="100">
        <v>16.05</v>
      </c>
      <c r="E77" s="105" t="e">
        <v>#N/A</v>
      </c>
      <c r="F77" s="104">
        <f t="shared" si="10"/>
        <v>18.468634166666664</v>
      </c>
      <c r="G77" s="104">
        <v>16.05</v>
      </c>
      <c r="H77" s="103"/>
      <c r="I77" s="100">
        <v>3.54996</v>
      </c>
      <c r="J77" s="105" t="e">
        <v>#N/A</v>
      </c>
      <c r="K77" s="104">
        <f t="shared" si="11"/>
        <v>3.5987090833333326</v>
      </c>
      <c r="L77" s="104">
        <v>3.54996</v>
      </c>
      <c r="M77" s="103"/>
    </row>
    <row r="78" spans="2:13" x14ac:dyDescent="0.25">
      <c r="B78" s="97">
        <f t="shared" si="9"/>
        <v>2025</v>
      </c>
      <c r="C78" s="99">
        <v>45778</v>
      </c>
      <c r="D78" s="100">
        <v>19.18</v>
      </c>
      <c r="E78" s="105" t="e">
        <v>#N/A</v>
      </c>
      <c r="F78" s="104">
        <f t="shared" si="10"/>
        <v>18.468634166666664</v>
      </c>
      <c r="G78" s="104">
        <v>19.18</v>
      </c>
      <c r="H78" s="103"/>
      <c r="I78" s="100">
        <v>3.2385600000000001</v>
      </c>
      <c r="J78" s="105" t="e">
        <v>#N/A</v>
      </c>
      <c r="K78" s="104">
        <f t="shared" si="11"/>
        <v>3.5987090833333326</v>
      </c>
      <c r="L78" s="104">
        <v>3.2385600000000001</v>
      </c>
      <c r="M78" s="103"/>
    </row>
    <row r="79" spans="2:13" x14ac:dyDescent="0.25">
      <c r="B79" s="97">
        <f t="shared" si="9"/>
        <v>2025</v>
      </c>
      <c r="C79" s="99">
        <v>45809</v>
      </c>
      <c r="D79" s="100">
        <v>23.15</v>
      </c>
      <c r="E79" s="105" t="e">
        <v>#N/A</v>
      </c>
      <c r="F79" s="104">
        <f t="shared" si="10"/>
        <v>18.468634166666664</v>
      </c>
      <c r="G79" s="104">
        <v>23.15</v>
      </c>
      <c r="H79" s="103"/>
      <c r="I79" s="100">
        <v>3.13476</v>
      </c>
      <c r="J79" s="105" t="e">
        <v>#N/A</v>
      </c>
      <c r="K79" s="104">
        <f t="shared" si="11"/>
        <v>3.5987090833333326</v>
      </c>
      <c r="L79" s="104">
        <v>3.13476</v>
      </c>
      <c r="M79" s="103"/>
    </row>
    <row r="80" spans="2:13" x14ac:dyDescent="0.25">
      <c r="B80" s="97">
        <f t="shared" si="9"/>
        <v>2025</v>
      </c>
      <c r="C80" s="99">
        <v>45839</v>
      </c>
      <c r="D80" s="100">
        <v>25.27</v>
      </c>
      <c r="E80" s="105" t="e">
        <v>#N/A</v>
      </c>
      <c r="F80" s="104">
        <f t="shared" si="10"/>
        <v>18.468634166666664</v>
      </c>
      <c r="G80" s="104">
        <v>25.27</v>
      </c>
      <c r="H80" s="103"/>
      <c r="I80" s="100">
        <v>3.3216000000000001</v>
      </c>
      <c r="J80" s="105" t="e">
        <v>#N/A</v>
      </c>
      <c r="K80" s="104">
        <f t="shared" si="11"/>
        <v>3.5987090833333326</v>
      </c>
      <c r="L80" s="104">
        <v>3.3216000000000001</v>
      </c>
      <c r="M80" s="103"/>
    </row>
    <row r="81" spans="2:13" x14ac:dyDescent="0.25">
      <c r="B81" s="97">
        <f t="shared" si="9"/>
        <v>2025</v>
      </c>
      <c r="C81" s="99">
        <v>45870</v>
      </c>
      <c r="D81" s="100">
        <v>26.88</v>
      </c>
      <c r="E81" s="105" t="e">
        <v>#N/A</v>
      </c>
      <c r="F81" s="104">
        <f t="shared" si="10"/>
        <v>18.468634166666664</v>
      </c>
      <c r="G81" s="104">
        <v>26.88</v>
      </c>
      <c r="H81" s="103"/>
      <c r="I81" s="100">
        <v>3.0205799999999998</v>
      </c>
      <c r="J81" s="105" t="e">
        <v>#N/A</v>
      </c>
      <c r="K81" s="104">
        <f t="shared" si="11"/>
        <v>3.5987090833333326</v>
      </c>
      <c r="L81" s="104">
        <v>3.0205799999999998</v>
      </c>
      <c r="M81" s="103"/>
    </row>
    <row r="82" spans="2:13" x14ac:dyDescent="0.25">
      <c r="B82" s="97">
        <f t="shared" si="9"/>
        <v>2025</v>
      </c>
      <c r="C82" s="99">
        <v>45901</v>
      </c>
      <c r="D82" s="100">
        <v>24.168030000000002</v>
      </c>
      <c r="E82" s="105" t="e">
        <v>#N/A</v>
      </c>
      <c r="F82" s="104">
        <f t="shared" si="10"/>
        <v>18.468634166666664</v>
      </c>
      <c r="G82" s="104">
        <v>24.168030000000002</v>
      </c>
      <c r="H82" s="103"/>
      <c r="I82" s="100">
        <v>3.0828600000000002</v>
      </c>
      <c r="J82" s="105" t="e">
        <v>#N/A</v>
      </c>
      <c r="K82" s="104">
        <f t="shared" si="11"/>
        <v>3.5987090833333326</v>
      </c>
      <c r="L82" s="104">
        <v>3.0828600000000002</v>
      </c>
      <c r="M82" s="103"/>
    </row>
    <row r="83" spans="2:13" x14ac:dyDescent="0.25">
      <c r="B83" s="97">
        <f t="shared" si="9"/>
        <v>2025</v>
      </c>
      <c r="C83" s="99">
        <v>45931</v>
      </c>
      <c r="D83" s="100">
        <v>18.62595</v>
      </c>
      <c r="E83" s="105">
        <v>18.62595</v>
      </c>
      <c r="F83" s="104">
        <f t="shared" si="10"/>
        <v>18.468634166666664</v>
      </c>
      <c r="G83" s="104">
        <v>18.62595</v>
      </c>
      <c r="H83" s="103"/>
      <c r="I83" s="100">
        <v>3.3112200000000001</v>
      </c>
      <c r="J83" s="105">
        <v>3.3112200000000001</v>
      </c>
      <c r="K83" s="104">
        <f t="shared" si="11"/>
        <v>3.5987090833333326</v>
      </c>
      <c r="L83" s="104">
        <v>3.3112200000000001</v>
      </c>
      <c r="M83" s="103"/>
    </row>
    <row r="84" spans="2:13" x14ac:dyDescent="0.25">
      <c r="B84" s="97">
        <f t="shared" si="9"/>
        <v>2025</v>
      </c>
      <c r="C84" s="99">
        <v>45962</v>
      </c>
      <c r="D84" s="100" t="e">
        <v>#N/A</v>
      </c>
      <c r="E84" s="105">
        <v>14.77591</v>
      </c>
      <c r="F84" s="104">
        <f t="shared" si="10"/>
        <v>18.468634166666664</v>
      </c>
      <c r="G84" s="104">
        <v>14.77591</v>
      </c>
      <c r="H84" s="103"/>
      <c r="I84" s="100" t="e">
        <v>#N/A</v>
      </c>
      <c r="J84" s="105">
        <v>3.4967549999999998</v>
      </c>
      <c r="K84" s="111">
        <f t="shared" si="11"/>
        <v>3.5987090833333326</v>
      </c>
      <c r="L84" s="104">
        <v>3.4967549999999998</v>
      </c>
      <c r="M84" s="103"/>
    </row>
    <row r="85" spans="2:13" x14ac:dyDescent="0.25">
      <c r="B85" s="97">
        <f t="shared" si="9"/>
        <v>2025</v>
      </c>
      <c r="C85" s="99">
        <v>45992</v>
      </c>
      <c r="D85" s="100" t="e">
        <v>#N/A</v>
      </c>
      <c r="E85" s="105">
        <v>13.74372</v>
      </c>
      <c r="F85" s="104"/>
      <c r="G85" s="104">
        <v>13.74372</v>
      </c>
      <c r="H85" s="103"/>
      <c r="I85" s="100" t="e">
        <v>#N/A</v>
      </c>
      <c r="J85" s="105">
        <v>4.115494</v>
      </c>
      <c r="K85" s="104"/>
      <c r="L85" s="104">
        <v>4.115494</v>
      </c>
      <c r="M85" s="103"/>
    </row>
    <row r="86" spans="2:13" x14ac:dyDescent="0.25">
      <c r="B86" s="97">
        <f t="shared" si="9"/>
        <v>2026</v>
      </c>
      <c r="C86" s="99">
        <v>46023</v>
      </c>
      <c r="D86" s="100" t="e">
        <v>#N/A</v>
      </c>
      <c r="E86" s="105">
        <v>13.11093</v>
      </c>
      <c r="F86" s="104"/>
      <c r="G86" s="104">
        <v>13.11093</v>
      </c>
      <c r="H86" s="103"/>
      <c r="I86" s="100" t="e">
        <v>#N/A</v>
      </c>
      <c r="J86" s="105">
        <v>4.4132870000000004</v>
      </c>
      <c r="K86" s="104"/>
      <c r="L86" s="104">
        <v>4.4132870000000004</v>
      </c>
      <c r="M86" s="103"/>
    </row>
    <row r="87" spans="2:13" x14ac:dyDescent="0.25">
      <c r="B87" s="97">
        <f t="shared" si="9"/>
        <v>2026</v>
      </c>
      <c r="C87" s="99">
        <v>46054</v>
      </c>
      <c r="D87" s="100" t="e">
        <v>#N/A</v>
      </c>
      <c r="E87" s="105">
        <v>13.494350000000001</v>
      </c>
      <c r="F87" s="111">
        <f>AVERAGEIF($B$26:$B$97,B87,$G$26:$G$97)</f>
        <v>16.928129166666665</v>
      </c>
      <c r="G87" s="104">
        <v>13.494350000000001</v>
      </c>
      <c r="H87" s="103"/>
      <c r="I87" s="100" t="e">
        <v>#N/A</v>
      </c>
      <c r="J87" s="105">
        <v>4.213082</v>
      </c>
      <c r="K87" s="111">
        <f>AVERAGEIF($B$26:$B$97,B87,$L$26:$L$97)</f>
        <v>4.1695503333333335</v>
      </c>
      <c r="L87" s="104">
        <v>4.213082</v>
      </c>
      <c r="M87" s="103"/>
    </row>
    <row r="88" spans="2:13" x14ac:dyDescent="0.25">
      <c r="B88" s="97">
        <f t="shared" si="9"/>
        <v>2026</v>
      </c>
      <c r="C88" s="99">
        <v>46082</v>
      </c>
      <c r="D88" s="100" t="e">
        <v>#N/A</v>
      </c>
      <c r="E88" s="105">
        <v>13.94299</v>
      </c>
      <c r="F88" s="104">
        <f t="shared" ref="F88:F96" si="12">AVERAGEIF($B$26:$B$97,B88,$G$26:$G$97)</f>
        <v>16.928129166666665</v>
      </c>
      <c r="G88" s="104">
        <v>13.94299</v>
      </c>
      <c r="H88" s="103"/>
      <c r="I88" s="100" t="e">
        <v>#N/A</v>
      </c>
      <c r="J88" s="105">
        <v>3.7738770000000001</v>
      </c>
      <c r="K88" s="104">
        <f t="shared" ref="K88:K96" si="13">AVERAGEIF($B$26:$B$97,B88,$L$26:$L$97)</f>
        <v>4.1695503333333335</v>
      </c>
      <c r="L88" s="104">
        <v>3.7738770000000001</v>
      </c>
      <c r="M88" s="103"/>
    </row>
    <row r="89" spans="2:13" x14ac:dyDescent="0.25">
      <c r="B89" s="97">
        <f t="shared" si="9"/>
        <v>2026</v>
      </c>
      <c r="C89" s="99">
        <v>46113</v>
      </c>
      <c r="D89" s="100" t="e">
        <v>#N/A</v>
      </c>
      <c r="E89" s="105">
        <v>14.43675</v>
      </c>
      <c r="F89" s="104">
        <f t="shared" si="12"/>
        <v>16.928129166666665</v>
      </c>
      <c r="G89" s="104">
        <v>14.43675</v>
      </c>
      <c r="H89" s="103"/>
      <c r="I89" s="100" t="e">
        <v>#N/A</v>
      </c>
      <c r="J89" s="105">
        <v>3.447425</v>
      </c>
      <c r="K89" s="104">
        <f t="shared" si="13"/>
        <v>4.1695503333333335</v>
      </c>
      <c r="L89" s="104">
        <v>3.447425</v>
      </c>
      <c r="M89" s="103"/>
    </row>
    <row r="90" spans="2:13" x14ac:dyDescent="0.25">
      <c r="B90" s="97">
        <f t="shared" si="9"/>
        <v>2026</v>
      </c>
      <c r="C90" s="99">
        <v>46143</v>
      </c>
      <c r="D90" s="100" t="e">
        <v>#N/A</v>
      </c>
      <c r="E90" s="105">
        <v>16.97974</v>
      </c>
      <c r="F90" s="104">
        <f t="shared" si="12"/>
        <v>16.928129166666665</v>
      </c>
      <c r="G90" s="104">
        <v>16.97974</v>
      </c>
      <c r="H90" s="103"/>
      <c r="I90" s="100" t="e">
        <v>#N/A</v>
      </c>
      <c r="J90" s="105">
        <v>3.5007160000000002</v>
      </c>
      <c r="K90" s="104">
        <f t="shared" si="13"/>
        <v>4.1695503333333335</v>
      </c>
      <c r="L90" s="104">
        <v>3.5007160000000002</v>
      </c>
      <c r="M90" s="103"/>
    </row>
    <row r="91" spans="2:13" x14ac:dyDescent="0.25">
      <c r="B91" s="97">
        <f t="shared" si="9"/>
        <v>2026</v>
      </c>
      <c r="C91" s="99">
        <v>46174</v>
      </c>
      <c r="D91" s="100" t="e">
        <v>#N/A</v>
      </c>
      <c r="E91" s="105">
        <v>20.276250000000001</v>
      </c>
      <c r="F91" s="104">
        <f t="shared" si="12"/>
        <v>16.928129166666665</v>
      </c>
      <c r="G91" s="104">
        <v>20.276250000000001</v>
      </c>
      <c r="H91" s="103"/>
      <c r="I91" s="100" t="e">
        <v>#N/A</v>
      </c>
      <c r="J91" s="105">
        <v>3.5833249999999999</v>
      </c>
      <c r="K91" s="104">
        <f t="shared" si="13"/>
        <v>4.1695503333333335</v>
      </c>
      <c r="L91" s="104">
        <v>3.5833249999999999</v>
      </c>
      <c r="M91" s="103"/>
    </row>
    <row r="92" spans="2:13" x14ac:dyDescent="0.25">
      <c r="B92" s="97">
        <f t="shared" si="9"/>
        <v>2026</v>
      </c>
      <c r="C92" s="99">
        <v>46204</v>
      </c>
      <c r="D92" s="100" t="e">
        <v>#N/A</v>
      </c>
      <c r="E92" s="105">
        <v>22.058769999999999</v>
      </c>
      <c r="F92" s="104">
        <f t="shared" si="12"/>
        <v>16.928129166666665</v>
      </c>
      <c r="G92" s="104">
        <v>22.058769999999999</v>
      </c>
      <c r="H92" s="103"/>
      <c r="I92" s="100" t="e">
        <v>#N/A</v>
      </c>
      <c r="J92" s="105">
        <v>3.9004840000000001</v>
      </c>
      <c r="K92" s="104">
        <f t="shared" si="13"/>
        <v>4.1695503333333335</v>
      </c>
      <c r="L92" s="104">
        <v>3.9004840000000001</v>
      </c>
      <c r="M92" s="103"/>
    </row>
    <row r="93" spans="2:13" x14ac:dyDescent="0.25">
      <c r="B93" s="97">
        <f t="shared" si="9"/>
        <v>2026</v>
      </c>
      <c r="C93" s="99">
        <v>46235</v>
      </c>
      <c r="D93" s="100" t="e">
        <v>#N/A</v>
      </c>
      <c r="E93" s="105">
        <v>22.700939999999999</v>
      </c>
      <c r="F93" s="104">
        <f t="shared" si="12"/>
        <v>16.928129166666665</v>
      </c>
      <c r="G93" s="104">
        <v>22.700939999999999</v>
      </c>
      <c r="H93" s="103"/>
      <c r="I93" s="100" t="e">
        <v>#N/A</v>
      </c>
      <c r="J93" s="105">
        <v>4.2053599999999998</v>
      </c>
      <c r="K93" s="104">
        <f t="shared" si="13"/>
        <v>4.1695503333333335</v>
      </c>
      <c r="L93" s="104">
        <v>4.2053599999999998</v>
      </c>
      <c r="M93" s="103"/>
    </row>
    <row r="94" spans="2:13" x14ac:dyDescent="0.25">
      <c r="B94" s="97">
        <f t="shared" si="9"/>
        <v>2026</v>
      </c>
      <c r="C94" s="99">
        <v>46266</v>
      </c>
      <c r="D94" s="100" t="e">
        <v>#N/A</v>
      </c>
      <c r="E94" s="105">
        <v>21.698920000000001</v>
      </c>
      <c r="F94" s="104">
        <f t="shared" si="12"/>
        <v>16.928129166666665</v>
      </c>
      <c r="G94" s="104">
        <v>21.698920000000001</v>
      </c>
      <c r="H94" s="103"/>
      <c r="I94" s="100" t="e">
        <v>#N/A</v>
      </c>
      <c r="J94" s="105">
        <v>4.2621560000000001</v>
      </c>
      <c r="K94" s="104">
        <f t="shared" si="13"/>
        <v>4.1695503333333335</v>
      </c>
      <c r="L94" s="104">
        <v>4.2621560000000001</v>
      </c>
      <c r="M94" s="103"/>
    </row>
    <row r="95" spans="2:13" x14ac:dyDescent="0.25">
      <c r="B95" s="97">
        <f t="shared" si="9"/>
        <v>2026</v>
      </c>
      <c r="C95" s="99">
        <v>46296</v>
      </c>
      <c r="D95" s="100" t="e">
        <v>#N/A</v>
      </c>
      <c r="E95" s="105">
        <v>17.12219</v>
      </c>
      <c r="F95" s="104">
        <f t="shared" si="12"/>
        <v>16.928129166666665</v>
      </c>
      <c r="G95" s="104">
        <v>17.12219</v>
      </c>
      <c r="H95" s="103"/>
      <c r="I95" s="100" t="e">
        <v>#N/A</v>
      </c>
      <c r="J95" s="105">
        <v>4.4915789999999998</v>
      </c>
      <c r="K95" s="104">
        <f t="shared" si="13"/>
        <v>4.1695503333333335</v>
      </c>
      <c r="L95" s="104">
        <v>4.4915789999999998</v>
      </c>
      <c r="M95" s="103"/>
    </row>
    <row r="96" spans="2:13" x14ac:dyDescent="0.25">
      <c r="B96" s="97">
        <f t="shared" si="9"/>
        <v>2026</v>
      </c>
      <c r="C96" s="99">
        <v>46327</v>
      </c>
      <c r="D96" s="100" t="e">
        <v>#N/A</v>
      </c>
      <c r="E96" s="105">
        <v>14.02543</v>
      </c>
      <c r="F96" s="111">
        <f t="shared" si="12"/>
        <v>16.928129166666665</v>
      </c>
      <c r="G96" s="104">
        <v>14.02543</v>
      </c>
      <c r="H96" s="103"/>
      <c r="I96" s="100" t="e">
        <v>#N/A</v>
      </c>
      <c r="J96" s="105">
        <v>4.9038170000000001</v>
      </c>
      <c r="K96" s="111">
        <f t="shared" si="13"/>
        <v>4.1695503333333335</v>
      </c>
      <c r="L96" s="104">
        <v>4.9038170000000001</v>
      </c>
      <c r="M96" s="103"/>
    </row>
    <row r="97" spans="2:13" x14ac:dyDescent="0.25">
      <c r="B97" s="97">
        <f t="shared" si="9"/>
        <v>2026</v>
      </c>
      <c r="C97" s="99">
        <v>46357</v>
      </c>
      <c r="D97" s="100" t="e">
        <v>#N/A</v>
      </c>
      <c r="E97" s="105">
        <v>13.290290000000001</v>
      </c>
      <c r="F97" s="104"/>
      <c r="G97" s="104">
        <v>13.290290000000001</v>
      </c>
      <c r="H97" s="103"/>
      <c r="I97" s="100" t="e">
        <v>#N/A</v>
      </c>
      <c r="J97" s="105">
        <v>5.3394959999999996</v>
      </c>
      <c r="K97" s="104"/>
      <c r="L97" s="104">
        <v>5.3394959999999996</v>
      </c>
      <c r="M97" s="103"/>
    </row>
    <row r="98" spans="2:13" x14ac:dyDescent="0.25">
      <c r="G98" s="104"/>
    </row>
    <row r="109" spans="2:13" x14ac:dyDescent="0.25">
      <c r="G109" s="104"/>
    </row>
    <row r="110" spans="2:13" x14ac:dyDescent="0.25">
      <c r="G110" s="104"/>
    </row>
    <row r="111" spans="2:13" x14ac:dyDescent="0.25">
      <c r="B111" s="23"/>
      <c r="G111" s="104"/>
    </row>
    <row r="112" spans="2:13" x14ac:dyDescent="0.25">
      <c r="B112" s="23" t="s">
        <v>1002</v>
      </c>
      <c r="G112" s="104"/>
    </row>
    <row r="113" spans="7:7" x14ac:dyDescent="0.25">
      <c r="G113" s="104"/>
    </row>
    <row r="114" spans="7:7" x14ac:dyDescent="0.25">
      <c r="G114" s="104"/>
    </row>
    <row r="115" spans="7:7" x14ac:dyDescent="0.25">
      <c r="G115" s="104"/>
    </row>
    <row r="116" spans="7:7" x14ac:dyDescent="0.25">
      <c r="G116" s="104"/>
    </row>
    <row r="117" spans="7:7" x14ac:dyDescent="0.25">
      <c r="G117" s="104"/>
    </row>
    <row r="118" spans="7:7" x14ac:dyDescent="0.25">
      <c r="G118" s="104"/>
    </row>
    <row r="119" spans="7:7" x14ac:dyDescent="0.25">
      <c r="G119" s="104"/>
    </row>
    <row r="120" spans="7:7" x14ac:dyDescent="0.25">
      <c r="G120" s="104"/>
    </row>
    <row r="121" spans="7:7" x14ac:dyDescent="0.25">
      <c r="G121" s="104"/>
    </row>
    <row r="122" spans="7:7" x14ac:dyDescent="0.25">
      <c r="G122" s="104"/>
    </row>
    <row r="123" spans="7:7" x14ac:dyDescent="0.25">
      <c r="G123" s="104"/>
    </row>
    <row r="124" spans="7:7" x14ac:dyDescent="0.25">
      <c r="G124" s="104"/>
    </row>
    <row r="125" spans="7:7" x14ac:dyDescent="0.25">
      <c r="G125" s="104"/>
    </row>
    <row r="126" spans="7:7" x14ac:dyDescent="0.25">
      <c r="G126" s="104"/>
    </row>
    <row r="127" spans="7:7" x14ac:dyDescent="0.25">
      <c r="G127" s="104"/>
    </row>
    <row r="128" spans="7:7" x14ac:dyDescent="0.25">
      <c r="G128" s="104"/>
    </row>
    <row r="129" spans="7:7" x14ac:dyDescent="0.25">
      <c r="G129" s="104"/>
    </row>
    <row r="130" spans="7:7" x14ac:dyDescent="0.25">
      <c r="G130" s="104"/>
    </row>
    <row r="131" spans="7:7" x14ac:dyDescent="0.25">
      <c r="G131" s="104"/>
    </row>
  </sheetData>
  <mergeCells count="2">
    <mergeCell ref="D24:H24"/>
    <mergeCell ref="J24:M24"/>
  </mergeCells>
  <conditionalFormatting sqref="D26:E97">
    <cfRule type="expression" dxfId="8" priority="7" stopIfTrue="1">
      <formula>ISNA(D26)</formula>
    </cfRule>
  </conditionalFormatting>
  <conditionalFormatting sqref="I26:J97">
    <cfRule type="expression" dxfId="7" priority="1" stopIfTrue="1">
      <formula>ISNA(I26)</formula>
    </cfRule>
  </conditionalFormatting>
  <hyperlinks>
    <hyperlink ref="A3" location="Contents!A1" display="Return to Contents" xr:uid="{00000000-0004-0000-1800-000000000000}"/>
  </hyperlinks>
  <pageMargins left="0.7" right="0.7" top="0.75" bottom="0.75" header="0.3" footer="0.3"/>
  <pageSetup orientation="portrait" verticalDpi="599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>
    <pageSetUpPr fitToPage="1"/>
  </sheetPr>
  <dimension ref="A1:AE64"/>
  <sheetViews>
    <sheetView zoomScaleNormal="100" workbookViewId="0"/>
  </sheetViews>
  <sheetFormatPr defaultColWidth="9.28515625" defaultRowHeight="12.75" x14ac:dyDescent="0.2"/>
  <cols>
    <col min="1" max="10" width="9.28515625" style="70"/>
    <col min="11" max="11" width="10.42578125" style="70" customWidth="1"/>
    <col min="12" max="16" width="9.28515625" style="70"/>
    <col min="17" max="17" width="27.5703125" style="70" customWidth="1"/>
    <col min="18" max="18" width="14.5703125" style="70" customWidth="1"/>
    <col min="19" max="16384" width="9.28515625" style="70"/>
  </cols>
  <sheetData>
    <row r="1" spans="1:31" x14ac:dyDescent="0.2">
      <c r="A1" s="70" t="s">
        <v>78</v>
      </c>
    </row>
    <row r="2" spans="1:31" ht="15.75" x14ac:dyDescent="0.25">
      <c r="A2" s="31" t="s">
        <v>967</v>
      </c>
      <c r="F2" s="89"/>
    </row>
    <row r="3" spans="1:31" x14ac:dyDescent="0.2">
      <c r="A3" s="16" t="s">
        <v>16</v>
      </c>
      <c r="F3" s="89"/>
    </row>
    <row r="4" spans="1:31" x14ac:dyDescent="0.2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M4" s="71"/>
    </row>
    <row r="5" spans="1:31" x14ac:dyDescent="0.2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Q5" s="132" t="s">
        <v>331</v>
      </c>
      <c r="R5" s="133"/>
    </row>
    <row r="6" spans="1:31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M6" s="71"/>
      <c r="Q6" s="260" t="s">
        <v>412</v>
      </c>
      <c r="R6" s="261" t="s">
        <v>319</v>
      </c>
      <c r="AE6"/>
    </row>
    <row r="7" spans="1:3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Q7" s="151" t="s">
        <v>415</v>
      </c>
      <c r="R7" s="262" t="s">
        <v>328</v>
      </c>
      <c r="U7"/>
    </row>
    <row r="8" spans="1:31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Q8" s="151" t="s">
        <v>417</v>
      </c>
      <c r="R8" s="262" t="s">
        <v>321</v>
      </c>
    </row>
    <row r="9" spans="1:3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Q9" s="151" t="s">
        <v>413</v>
      </c>
      <c r="R9" s="262" t="s">
        <v>244</v>
      </c>
    </row>
    <row r="10" spans="1:3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Q10" s="151" t="s">
        <v>414</v>
      </c>
      <c r="R10" s="262" t="s">
        <v>329</v>
      </c>
    </row>
    <row r="11" spans="1:31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Q11" s="184" t="s">
        <v>416</v>
      </c>
      <c r="R11" s="263" t="s">
        <v>320</v>
      </c>
    </row>
    <row r="12" spans="1:31" x14ac:dyDescent="0.2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</row>
    <row r="13" spans="1:31" x14ac:dyDescent="0.2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31" x14ac:dyDescent="0.2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</row>
    <row r="15" spans="1:31" x14ac:dyDescent="0.2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31" x14ac:dyDescent="0.2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1:14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4" x14ac:dyDescent="0.2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4" x14ac:dyDescent="0.2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</row>
    <row r="20" spans="1:14" x14ac:dyDescent="0.2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</row>
    <row r="21" spans="1:14" x14ac:dyDescent="0.2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</row>
    <row r="22" spans="1:14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</row>
    <row r="23" spans="1:14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</row>
    <row r="24" spans="1:14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</row>
    <row r="25" spans="1:14" x14ac:dyDescent="0.2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</row>
    <row r="26" spans="1:14" x14ac:dyDescent="0.2">
      <c r="B26" s="71"/>
      <c r="D26" s="71"/>
      <c r="E26" s="71"/>
      <c r="F26" s="149"/>
      <c r="H26" s="149"/>
      <c r="I26" s="149"/>
    </row>
    <row r="27" spans="1:14" x14ac:dyDescent="0.2">
      <c r="B27" s="71"/>
      <c r="D27" s="71"/>
      <c r="E27" s="149"/>
      <c r="F27" s="149"/>
      <c r="H27" s="149"/>
      <c r="I27" s="149"/>
    </row>
    <row r="28" spans="1:14" ht="48" x14ac:dyDescent="0.2">
      <c r="A28" s="361" t="s">
        <v>15</v>
      </c>
      <c r="B28" s="116"/>
      <c r="C28" s="119"/>
      <c r="D28" s="361" t="s">
        <v>62</v>
      </c>
      <c r="E28" s="362" t="s">
        <v>447</v>
      </c>
      <c r="F28" s="362" t="s">
        <v>464</v>
      </c>
      <c r="G28" s="363" t="s">
        <v>417</v>
      </c>
      <c r="H28" s="362" t="s">
        <v>448</v>
      </c>
      <c r="I28" s="362" t="s">
        <v>463</v>
      </c>
      <c r="J28" s="363" t="s">
        <v>327</v>
      </c>
      <c r="K28" s="363" t="s">
        <v>416</v>
      </c>
      <c r="L28" s="363" t="s">
        <v>466</v>
      </c>
      <c r="M28" s="363" t="s">
        <v>465</v>
      </c>
    </row>
    <row r="29" spans="1:14" x14ac:dyDescent="0.2">
      <c r="A29" s="51" t="s">
        <v>969</v>
      </c>
      <c r="B29" s="459" t="str">
        <f>LEFT(A29,4)</f>
        <v>2020</v>
      </c>
      <c r="C29" s="71" t="str">
        <f t="shared" ref="C29:C56" si="0">RIGHT(A29,2)</f>
        <v>Q1</v>
      </c>
      <c r="D29" s="358">
        <v>43831</v>
      </c>
      <c r="E29" s="20">
        <v>96.051703297000003</v>
      </c>
      <c r="F29" s="20">
        <v>7.8421954945000003</v>
      </c>
      <c r="G29" s="20">
        <v>-0.79806802198000004</v>
      </c>
      <c r="H29" s="20">
        <v>100.16534066</v>
      </c>
      <c r="I29" s="20">
        <v>16.067314285999998</v>
      </c>
      <c r="J29" s="122">
        <f>+F29-I29</f>
        <v>-8.2251187914999981</v>
      </c>
      <c r="K29" s="20">
        <v>12.957142856999999</v>
      </c>
      <c r="L29" s="122">
        <f>+IF(K29&gt;0,+K29,0)*-1</f>
        <v>-12.957142856999999</v>
      </c>
      <c r="M29" s="122">
        <f>+IF(K29&lt;0,+K29,0)*-1</f>
        <v>0</v>
      </c>
    </row>
    <row r="30" spans="1:14" x14ac:dyDescent="0.2">
      <c r="A30" s="51" t="s">
        <v>970</v>
      </c>
      <c r="B30" s="458"/>
      <c r="C30" s="71" t="str">
        <f t="shared" si="0"/>
        <v>Q2</v>
      </c>
      <c r="D30" s="358">
        <v>43922</v>
      </c>
      <c r="E30" s="20">
        <v>91.061505495000006</v>
      </c>
      <c r="F30" s="20">
        <v>6.1982936923</v>
      </c>
      <c r="G30" s="20">
        <v>-1.1897798571</v>
      </c>
      <c r="H30" s="20">
        <v>71.147945054999994</v>
      </c>
      <c r="I30" s="20">
        <v>12.689283066</v>
      </c>
      <c r="J30" s="122">
        <f t="shared" ref="J30:J56" si="1">+F30-I30</f>
        <v>-6.4909893736999997</v>
      </c>
      <c r="K30" s="20">
        <v>-12.401681319</v>
      </c>
      <c r="L30" s="122">
        <f t="shared" ref="L30:L56" si="2">+IF(K30&gt;0,+K30,0)*-1</f>
        <v>0</v>
      </c>
      <c r="M30" s="122">
        <f t="shared" ref="M30:M56" si="3">+IF(K30&lt;0,+K30,0)*-1</f>
        <v>12.401681319</v>
      </c>
      <c r="N30" s="122"/>
    </row>
    <row r="31" spans="1:14" x14ac:dyDescent="0.2">
      <c r="A31" s="51" t="s">
        <v>971</v>
      </c>
      <c r="B31" s="458"/>
      <c r="C31" s="71" t="str">
        <f t="shared" si="0"/>
        <v>Q3</v>
      </c>
      <c r="D31" s="358">
        <v>44013</v>
      </c>
      <c r="E31" s="20">
        <v>90.669608695999997</v>
      </c>
      <c r="F31" s="20">
        <v>6.4782173478000002</v>
      </c>
      <c r="G31" s="20">
        <v>-1.0125265652</v>
      </c>
      <c r="H31" s="20">
        <v>76.407923913000005</v>
      </c>
      <c r="I31" s="20">
        <v>12.008919043000001</v>
      </c>
      <c r="J31" s="122">
        <f t="shared" si="1"/>
        <v>-5.5307016952000003</v>
      </c>
      <c r="K31" s="20">
        <v>-7.8881195652000002</v>
      </c>
      <c r="L31" s="122">
        <f t="shared" si="2"/>
        <v>0</v>
      </c>
      <c r="M31" s="122">
        <f t="shared" si="3"/>
        <v>7.8881195652000002</v>
      </c>
      <c r="N31" s="122"/>
    </row>
    <row r="32" spans="1:14" x14ac:dyDescent="0.2">
      <c r="A32" s="51" t="s">
        <v>972</v>
      </c>
      <c r="B32" s="458"/>
      <c r="C32" s="71" t="str">
        <f t="shared" si="0"/>
        <v>Q4</v>
      </c>
      <c r="D32" s="358">
        <v>44105</v>
      </c>
      <c r="E32" s="20">
        <v>91.763217390999998</v>
      </c>
      <c r="F32" s="20">
        <v>7.3640721957000004</v>
      </c>
      <c r="G32" s="20">
        <v>-1.2250714457</v>
      </c>
      <c r="H32" s="20">
        <v>86.469597825999998</v>
      </c>
      <c r="I32" s="20">
        <v>16.989207272000002</v>
      </c>
      <c r="J32" s="122">
        <f t="shared" si="1"/>
        <v>-9.6251350763000012</v>
      </c>
      <c r="K32" s="20">
        <v>5.3847391303999999</v>
      </c>
      <c r="L32" s="122">
        <f t="shared" si="2"/>
        <v>-5.3847391303999999</v>
      </c>
      <c r="M32" s="122">
        <f t="shared" si="3"/>
        <v>0</v>
      </c>
      <c r="N32" s="122"/>
    </row>
    <row r="33" spans="1:14" x14ac:dyDescent="0.2">
      <c r="A33" s="51" t="s">
        <v>973</v>
      </c>
      <c r="B33" s="458" t="str">
        <f>LEFT(A33,4)</f>
        <v>2021</v>
      </c>
      <c r="C33" s="71" t="str">
        <f t="shared" si="0"/>
        <v>Q1</v>
      </c>
      <c r="D33" s="358">
        <v>44197</v>
      </c>
      <c r="E33" s="20">
        <v>90.822333333000003</v>
      </c>
      <c r="F33" s="20">
        <v>8.8296274888999999</v>
      </c>
      <c r="G33" s="20">
        <v>1.0233428778</v>
      </c>
      <c r="H33" s="20">
        <v>100.78931111</v>
      </c>
      <c r="I33" s="20">
        <v>17.588114811000001</v>
      </c>
      <c r="J33" s="122">
        <f t="shared" si="1"/>
        <v>-8.7584873221000006</v>
      </c>
      <c r="K33" s="20">
        <v>17.528411111</v>
      </c>
      <c r="L33" s="122">
        <f t="shared" si="2"/>
        <v>-17.528411111</v>
      </c>
      <c r="M33" s="122">
        <f t="shared" si="3"/>
        <v>0</v>
      </c>
      <c r="N33" s="122"/>
    </row>
    <row r="34" spans="1:14" x14ac:dyDescent="0.2">
      <c r="A34" s="51" t="s">
        <v>974</v>
      </c>
      <c r="B34" s="458"/>
      <c r="C34" s="71" t="str">
        <f t="shared" si="0"/>
        <v>Q2</v>
      </c>
      <c r="D34" s="358">
        <v>44287</v>
      </c>
      <c r="E34" s="20">
        <v>94.124329669999995</v>
      </c>
      <c r="F34" s="20">
        <v>6.8254648571000001</v>
      </c>
      <c r="G34" s="20">
        <v>-0.37636014286000002</v>
      </c>
      <c r="H34" s="20">
        <v>72.857934065999999</v>
      </c>
      <c r="I34" s="20">
        <v>18.478610208999999</v>
      </c>
      <c r="J34" s="122">
        <f t="shared" si="1"/>
        <v>-11.653145351899999</v>
      </c>
      <c r="K34" s="20">
        <v>-9.4169120879000001</v>
      </c>
      <c r="L34" s="122">
        <f t="shared" si="2"/>
        <v>0</v>
      </c>
      <c r="M34" s="122">
        <f t="shared" si="3"/>
        <v>9.4169120879000001</v>
      </c>
      <c r="N34" s="122"/>
    </row>
    <row r="35" spans="1:14" x14ac:dyDescent="0.2">
      <c r="A35" s="51" t="s">
        <v>975</v>
      </c>
      <c r="B35" s="458"/>
      <c r="C35" s="71" t="str">
        <f t="shared" si="0"/>
        <v>Q3</v>
      </c>
      <c r="D35" s="358">
        <v>44378</v>
      </c>
      <c r="E35" s="20">
        <v>95.156804347999994</v>
      </c>
      <c r="F35" s="20">
        <v>7.2711268151999997</v>
      </c>
      <c r="G35" s="20">
        <v>-0.49778545652</v>
      </c>
      <c r="H35" s="20">
        <v>76.000728261000006</v>
      </c>
      <c r="I35" s="20">
        <v>18.100015272</v>
      </c>
      <c r="J35" s="122">
        <f t="shared" si="1"/>
        <v>-10.828888456800001</v>
      </c>
      <c r="K35" s="20">
        <v>-8.0113913043</v>
      </c>
      <c r="L35" s="122">
        <f t="shared" si="2"/>
        <v>0</v>
      </c>
      <c r="M35" s="122">
        <f t="shared" si="3"/>
        <v>8.0113913043</v>
      </c>
      <c r="N35" s="122"/>
    </row>
    <row r="36" spans="1:14" x14ac:dyDescent="0.2">
      <c r="A36" s="51" t="s">
        <v>976</v>
      </c>
      <c r="B36" s="458"/>
      <c r="C36" s="71" t="str">
        <f t="shared" si="0"/>
        <v>Q4</v>
      </c>
      <c r="D36" s="358">
        <v>44470</v>
      </c>
      <c r="E36" s="20">
        <v>98.212184782999998</v>
      </c>
      <c r="F36" s="20">
        <v>7.8612327826000001</v>
      </c>
      <c r="G36" s="20">
        <v>-2.1744337390999999</v>
      </c>
      <c r="H36" s="20">
        <v>86.440489130000003</v>
      </c>
      <c r="I36" s="20">
        <v>18.727429478000001</v>
      </c>
      <c r="J36" s="122">
        <f t="shared" si="1"/>
        <v>-10.866196695400001</v>
      </c>
      <c r="K36" s="20">
        <v>1.0811086957</v>
      </c>
      <c r="L36" s="122">
        <f t="shared" si="2"/>
        <v>-1.0811086957</v>
      </c>
      <c r="M36" s="122">
        <f t="shared" si="3"/>
        <v>0</v>
      </c>
      <c r="N36" s="122"/>
    </row>
    <row r="37" spans="1:14" x14ac:dyDescent="0.2">
      <c r="A37" s="51" t="s">
        <v>977</v>
      </c>
      <c r="B37" s="458" t="str">
        <f>LEFT(A37,4)</f>
        <v>2022</v>
      </c>
      <c r="C37" s="71" t="str">
        <f t="shared" si="0"/>
        <v>Q1</v>
      </c>
      <c r="D37" s="358">
        <v>44562</v>
      </c>
      <c r="E37" s="20">
        <v>96.329388889000001</v>
      </c>
      <c r="F37" s="20">
        <v>9.0413863778000003</v>
      </c>
      <c r="G37" s="20">
        <v>-1.6185952667000001</v>
      </c>
      <c r="H37" s="20">
        <v>104.6251</v>
      </c>
      <c r="I37" s="20">
        <v>19.959302222000002</v>
      </c>
      <c r="J37" s="122">
        <f t="shared" si="1"/>
        <v>-10.917915844200001</v>
      </c>
      <c r="K37" s="20">
        <v>20.637822222</v>
      </c>
      <c r="L37" s="122">
        <f t="shared" si="2"/>
        <v>-20.637822222</v>
      </c>
      <c r="M37" s="122">
        <f t="shared" si="3"/>
        <v>0</v>
      </c>
      <c r="N37" s="122"/>
    </row>
    <row r="38" spans="1:14" x14ac:dyDescent="0.2">
      <c r="A38" s="51" t="s">
        <v>978</v>
      </c>
      <c r="B38" s="458"/>
      <c r="C38" s="71" t="str">
        <f t="shared" si="0"/>
        <v>Q2</v>
      </c>
      <c r="D38" s="358">
        <v>44652</v>
      </c>
      <c r="E38" s="20">
        <v>98.780879120999998</v>
      </c>
      <c r="F38" s="20">
        <v>7.7448291647999996</v>
      </c>
      <c r="G38" s="20">
        <v>-0.81207252747000003</v>
      </c>
      <c r="H38" s="20">
        <v>75.994549450999997</v>
      </c>
      <c r="I38" s="20">
        <v>19.316591802000001</v>
      </c>
      <c r="J38" s="122">
        <f t="shared" si="1"/>
        <v>-11.571762637200003</v>
      </c>
      <c r="K38" s="20">
        <v>-10.601846154</v>
      </c>
      <c r="L38" s="122">
        <f t="shared" si="2"/>
        <v>0</v>
      </c>
      <c r="M38" s="122">
        <f t="shared" si="3"/>
        <v>10.601846154</v>
      </c>
      <c r="N38" s="122"/>
    </row>
    <row r="39" spans="1:14" x14ac:dyDescent="0.2">
      <c r="A39" s="51" t="s">
        <v>979</v>
      </c>
      <c r="B39" s="458"/>
      <c r="C39" s="71" t="str">
        <f t="shared" si="0"/>
        <v>Q3</v>
      </c>
      <c r="D39" s="358">
        <v>44743</v>
      </c>
      <c r="E39" s="20">
        <v>100.7276413</v>
      </c>
      <c r="F39" s="20">
        <v>7.9022582283</v>
      </c>
      <c r="G39" s="20">
        <v>-0.78167794565000004</v>
      </c>
      <c r="H39" s="20">
        <v>80.976456522000007</v>
      </c>
      <c r="I39" s="20">
        <v>17.873232457</v>
      </c>
      <c r="J39" s="122">
        <f t="shared" si="1"/>
        <v>-9.9709742287000012</v>
      </c>
      <c r="K39" s="20">
        <v>-9.2018043477999996</v>
      </c>
      <c r="L39" s="122">
        <f t="shared" si="2"/>
        <v>0</v>
      </c>
      <c r="M39" s="122">
        <f t="shared" si="3"/>
        <v>9.2018043477999996</v>
      </c>
      <c r="N39" s="122"/>
    </row>
    <row r="40" spans="1:14" x14ac:dyDescent="0.2">
      <c r="A40" s="51" t="s">
        <v>980</v>
      </c>
      <c r="B40" s="458"/>
      <c r="C40" s="71" t="str">
        <f t="shared" si="0"/>
        <v>Q4</v>
      </c>
      <c r="D40" s="358">
        <v>44835</v>
      </c>
      <c r="E40" s="20">
        <v>101.40531522000001</v>
      </c>
      <c r="F40" s="20">
        <v>8.4633833369999998</v>
      </c>
      <c r="G40" s="20">
        <v>-1.5518104347999999</v>
      </c>
      <c r="H40" s="20">
        <v>92.503369565</v>
      </c>
      <c r="I40" s="20">
        <v>18.564648988999998</v>
      </c>
      <c r="J40" s="122">
        <f t="shared" si="1"/>
        <v>-10.101265651999999</v>
      </c>
      <c r="K40" s="20">
        <v>2.5464891303999999</v>
      </c>
      <c r="L40" s="122">
        <f t="shared" si="2"/>
        <v>-2.5464891303999999</v>
      </c>
      <c r="M40" s="122">
        <f t="shared" si="3"/>
        <v>0</v>
      </c>
      <c r="N40" s="122"/>
    </row>
    <row r="41" spans="1:14" x14ac:dyDescent="0.2">
      <c r="A41" s="51" t="s">
        <v>981</v>
      </c>
      <c r="B41" s="458" t="str">
        <f>LEFT(A41,4)</f>
        <v>2023</v>
      </c>
      <c r="C41" s="71" t="str">
        <f t="shared" si="0"/>
        <v>Q1</v>
      </c>
      <c r="D41" s="358">
        <v>44927</v>
      </c>
      <c r="E41" s="20">
        <v>102.36718888999999</v>
      </c>
      <c r="F41" s="20">
        <v>8.5408796222000003</v>
      </c>
      <c r="G41" s="20">
        <v>0.35107677778000002</v>
      </c>
      <c r="H41" s="20">
        <v>103.48597778</v>
      </c>
      <c r="I41" s="20">
        <v>20.375134178</v>
      </c>
      <c r="J41" s="122">
        <f t="shared" si="1"/>
        <v>-11.834254555799999</v>
      </c>
      <c r="K41" s="20">
        <v>12.285988889</v>
      </c>
      <c r="L41" s="122">
        <f t="shared" si="2"/>
        <v>-12.285988889</v>
      </c>
      <c r="M41" s="122">
        <f t="shared" si="3"/>
        <v>0</v>
      </c>
      <c r="N41" s="122"/>
    </row>
    <row r="42" spans="1:14" x14ac:dyDescent="0.2">
      <c r="A42" s="51" t="s">
        <v>982</v>
      </c>
      <c r="B42" s="458"/>
      <c r="C42" s="71" t="str">
        <f t="shared" si="0"/>
        <v>Q2</v>
      </c>
      <c r="D42" s="358">
        <v>45017</v>
      </c>
      <c r="E42" s="20">
        <v>102.97731868</v>
      </c>
      <c r="F42" s="20">
        <v>7.3416162856999998</v>
      </c>
      <c r="G42" s="20">
        <v>3.0722087911999998E-2</v>
      </c>
      <c r="H42" s="20">
        <v>78.216065934</v>
      </c>
      <c r="I42" s="20">
        <v>20.509733978</v>
      </c>
      <c r="J42" s="122">
        <f t="shared" si="1"/>
        <v>-13.168117692300001</v>
      </c>
      <c r="K42" s="20">
        <v>-11.941714286</v>
      </c>
      <c r="L42" s="122">
        <f t="shared" si="2"/>
        <v>0</v>
      </c>
      <c r="M42" s="122">
        <f t="shared" si="3"/>
        <v>11.941714286</v>
      </c>
      <c r="N42" s="122"/>
    </row>
    <row r="43" spans="1:14" x14ac:dyDescent="0.2">
      <c r="A43" s="51" t="s">
        <v>983</v>
      </c>
      <c r="B43" s="458"/>
      <c r="C43" s="71" t="str">
        <f t="shared" si="0"/>
        <v>Q3</v>
      </c>
      <c r="D43" s="358">
        <v>45108</v>
      </c>
      <c r="E43" s="20">
        <v>103.85708696</v>
      </c>
      <c r="F43" s="20">
        <v>7.9623520978000002</v>
      </c>
      <c r="G43" s="20">
        <v>-0.88463498913000005</v>
      </c>
      <c r="H43" s="20">
        <v>84.050978260999997</v>
      </c>
      <c r="I43" s="20">
        <v>20.593575804</v>
      </c>
      <c r="J43" s="122">
        <f t="shared" si="1"/>
        <v>-12.6312237062</v>
      </c>
      <c r="K43" s="20">
        <v>-6.6108260870000004</v>
      </c>
      <c r="L43" s="122">
        <f t="shared" si="2"/>
        <v>0</v>
      </c>
      <c r="M43" s="122">
        <f t="shared" si="3"/>
        <v>6.6108260870000004</v>
      </c>
      <c r="N43" s="122"/>
    </row>
    <row r="44" spans="1:14" x14ac:dyDescent="0.2">
      <c r="A44" s="51" t="s">
        <v>984</v>
      </c>
      <c r="B44" s="458"/>
      <c r="C44" s="71" t="str">
        <f t="shared" si="0"/>
        <v>Q4</v>
      </c>
      <c r="D44" s="358">
        <v>45200</v>
      </c>
      <c r="E44" s="20">
        <v>105.0481413</v>
      </c>
      <c r="F44" s="20">
        <v>8.2486085543000005</v>
      </c>
      <c r="G44" s="20">
        <v>-0.18594247825999999</v>
      </c>
      <c r="H44" s="20">
        <v>91.905652173999997</v>
      </c>
      <c r="I44" s="20">
        <v>21.900437815</v>
      </c>
      <c r="J44" s="122">
        <f t="shared" si="1"/>
        <v>-13.6518292607</v>
      </c>
      <c r="K44" s="20">
        <v>0.37102173912999997</v>
      </c>
      <c r="L44" s="122">
        <f t="shared" si="2"/>
        <v>-0.37102173912999997</v>
      </c>
      <c r="M44" s="122">
        <f t="shared" si="3"/>
        <v>0</v>
      </c>
      <c r="N44" s="122"/>
    </row>
    <row r="45" spans="1:14" x14ac:dyDescent="0.2">
      <c r="A45" s="51" t="s">
        <v>985</v>
      </c>
      <c r="B45" s="458" t="str">
        <f>LEFT(A45,4)</f>
        <v>2024</v>
      </c>
      <c r="C45" s="71" t="str">
        <f t="shared" si="0"/>
        <v>Q1</v>
      </c>
      <c r="D45" s="358">
        <v>45292</v>
      </c>
      <c r="E45" s="20">
        <v>103.93438462</v>
      </c>
      <c r="F45" s="20">
        <v>9.0626437032999991</v>
      </c>
      <c r="G45" s="20">
        <v>0.29726583515999999</v>
      </c>
      <c r="H45" s="20">
        <v>104.5031577</v>
      </c>
      <c r="I45" s="20">
        <v>21.818883703000001</v>
      </c>
      <c r="J45" s="122">
        <f t="shared" si="1"/>
        <v>-12.756239999700002</v>
      </c>
      <c r="K45" s="20">
        <v>12.671989011000001</v>
      </c>
      <c r="L45" s="122">
        <f t="shared" si="2"/>
        <v>-12.671989011000001</v>
      </c>
      <c r="M45" s="122">
        <f t="shared" si="3"/>
        <v>0</v>
      </c>
      <c r="N45" s="122"/>
    </row>
    <row r="46" spans="1:14" x14ac:dyDescent="0.2">
      <c r="A46" s="51" t="s">
        <v>986</v>
      </c>
      <c r="B46" s="458"/>
      <c r="C46" s="71" t="str">
        <f t="shared" si="0"/>
        <v>Q2</v>
      </c>
      <c r="D46" s="358">
        <v>45383</v>
      </c>
      <c r="E46" s="20">
        <v>101.97943956</v>
      </c>
      <c r="F46" s="20">
        <v>7.7706567253000003</v>
      </c>
      <c r="G46" s="20">
        <v>-1.3456687362999999</v>
      </c>
      <c r="H46" s="20">
        <v>78.897977736000001</v>
      </c>
      <c r="I46" s="20">
        <v>20.224164098999999</v>
      </c>
      <c r="J46" s="122">
        <f t="shared" si="1"/>
        <v>-12.453507373699999</v>
      </c>
      <c r="K46" s="20">
        <v>-9.5958901098999991</v>
      </c>
      <c r="L46" s="122">
        <f t="shared" si="2"/>
        <v>0</v>
      </c>
      <c r="M46" s="122">
        <f t="shared" si="3"/>
        <v>9.5958901098999991</v>
      </c>
      <c r="N46" s="122"/>
    </row>
    <row r="47" spans="1:14" x14ac:dyDescent="0.2">
      <c r="A47" s="51" t="s">
        <v>987</v>
      </c>
      <c r="B47" s="458"/>
      <c r="C47" s="71" t="str">
        <f t="shared" si="0"/>
        <v>Q3</v>
      </c>
      <c r="D47" s="358">
        <v>45474</v>
      </c>
      <c r="E47" s="20">
        <v>103.00244565</v>
      </c>
      <c r="F47" s="20">
        <v>8.4662808151999993</v>
      </c>
      <c r="G47" s="20">
        <v>-0.47524177243999999</v>
      </c>
      <c r="H47" s="20">
        <v>85.777156499</v>
      </c>
      <c r="I47" s="20">
        <v>20.61645863</v>
      </c>
      <c r="J47" s="122">
        <f t="shared" si="1"/>
        <v>-12.150177814800001</v>
      </c>
      <c r="K47" s="20">
        <v>-4.9126956522</v>
      </c>
      <c r="L47" s="122">
        <f t="shared" si="2"/>
        <v>0</v>
      </c>
      <c r="M47" s="122">
        <f t="shared" si="3"/>
        <v>4.9126956522</v>
      </c>
      <c r="N47" s="122"/>
    </row>
    <row r="48" spans="1:14" x14ac:dyDescent="0.2">
      <c r="A48" s="51" t="s">
        <v>988</v>
      </c>
      <c r="B48" s="458"/>
      <c r="C48" s="71" t="str">
        <f t="shared" si="0"/>
        <v>Q4</v>
      </c>
      <c r="D48" s="358">
        <v>45566</v>
      </c>
      <c r="E48" s="20">
        <v>103.82844565000001</v>
      </c>
      <c r="F48" s="20">
        <v>9.0664817934999995</v>
      </c>
      <c r="G48" s="20">
        <v>-0.99388433765999995</v>
      </c>
      <c r="H48" s="20">
        <v>92.567485857999998</v>
      </c>
      <c r="I48" s="20">
        <v>21.569709423999999</v>
      </c>
      <c r="J48" s="122">
        <f t="shared" si="1"/>
        <v>-12.5032276305</v>
      </c>
      <c r="K48" s="20">
        <v>1.9038260869999999</v>
      </c>
      <c r="L48" s="122">
        <f t="shared" si="2"/>
        <v>-1.9038260869999999</v>
      </c>
      <c r="M48" s="122">
        <f t="shared" si="3"/>
        <v>0</v>
      </c>
      <c r="N48" s="122"/>
    </row>
    <row r="49" spans="1:14" x14ac:dyDescent="0.2">
      <c r="A49" s="51" t="s">
        <v>989</v>
      </c>
      <c r="B49" s="458" t="str">
        <f>LEFT(A49,4)</f>
        <v>2025</v>
      </c>
      <c r="C49" s="71" t="str">
        <f t="shared" si="0"/>
        <v>Q1</v>
      </c>
      <c r="D49" s="358">
        <v>45658</v>
      </c>
      <c r="E49" s="20">
        <v>105.61651111</v>
      </c>
      <c r="F49" s="20">
        <v>9.9371691999999996</v>
      </c>
      <c r="G49" s="20">
        <v>0.33193669785000002</v>
      </c>
      <c r="H49" s="20">
        <v>110.33966413</v>
      </c>
      <c r="I49" s="20">
        <v>23.677797322</v>
      </c>
      <c r="J49" s="122">
        <f t="shared" si="1"/>
        <v>-13.740628122</v>
      </c>
      <c r="K49" s="20">
        <v>17.732644444000002</v>
      </c>
      <c r="L49" s="122">
        <f t="shared" si="2"/>
        <v>-17.732644444000002</v>
      </c>
      <c r="M49" s="122">
        <f t="shared" si="3"/>
        <v>0</v>
      </c>
      <c r="N49" s="122"/>
    </row>
    <row r="50" spans="1:14" x14ac:dyDescent="0.2">
      <c r="A50" s="51" t="s">
        <v>990</v>
      </c>
      <c r="B50" s="458"/>
      <c r="C50" s="71" t="str">
        <f t="shared" si="0"/>
        <v>Q2</v>
      </c>
      <c r="D50" s="358">
        <v>45748</v>
      </c>
      <c r="E50" s="20">
        <v>107.06538462</v>
      </c>
      <c r="F50" s="20">
        <v>7.9472907363000003</v>
      </c>
      <c r="G50" s="20">
        <v>-0.71963874866999999</v>
      </c>
      <c r="H50" s="20">
        <v>78.242231669000006</v>
      </c>
      <c r="I50" s="20">
        <v>23.647651088</v>
      </c>
      <c r="J50" s="122">
        <f t="shared" si="1"/>
        <v>-15.700360351699999</v>
      </c>
      <c r="K50" s="20">
        <v>-12.686109890000001</v>
      </c>
      <c r="L50" s="122">
        <f t="shared" si="2"/>
        <v>0</v>
      </c>
      <c r="M50" s="122">
        <f t="shared" si="3"/>
        <v>12.686109890000001</v>
      </c>
      <c r="N50" s="122"/>
    </row>
    <row r="51" spans="1:14" x14ac:dyDescent="0.2">
      <c r="A51" s="51" t="s">
        <v>991</v>
      </c>
      <c r="B51" s="458"/>
      <c r="C51" s="71" t="str">
        <f t="shared" si="0"/>
        <v>Q3</v>
      </c>
      <c r="D51" s="358">
        <v>45839</v>
      </c>
      <c r="E51" s="20">
        <v>108.79683695999999</v>
      </c>
      <c r="F51" s="20">
        <v>7.9227991303999996</v>
      </c>
      <c r="G51" s="20">
        <v>-1.5727602748</v>
      </c>
      <c r="H51" s="20">
        <v>84.222474065</v>
      </c>
      <c r="I51" s="20">
        <v>24.160290456999999</v>
      </c>
      <c r="J51" s="122">
        <f t="shared" si="1"/>
        <v>-16.237491326600001</v>
      </c>
      <c r="K51" s="20">
        <v>-7.0837965838999999</v>
      </c>
      <c r="L51" s="122">
        <f t="shared" si="2"/>
        <v>0</v>
      </c>
      <c r="M51" s="122">
        <f t="shared" si="3"/>
        <v>7.0837965838999999</v>
      </c>
      <c r="N51" s="122"/>
    </row>
    <row r="52" spans="1:14" x14ac:dyDescent="0.2">
      <c r="A52" s="51" t="s">
        <v>992</v>
      </c>
      <c r="B52" s="458"/>
      <c r="C52" s="71" t="str">
        <f t="shared" si="0"/>
        <v>Q4</v>
      </c>
      <c r="D52" s="358">
        <v>45931</v>
      </c>
      <c r="E52" s="20">
        <v>109.15783152</v>
      </c>
      <c r="F52" s="20">
        <v>8.6398165977999994</v>
      </c>
      <c r="G52" s="20">
        <v>-1.1821639567</v>
      </c>
      <c r="H52" s="20">
        <v>93.796987294999994</v>
      </c>
      <c r="I52" s="20">
        <v>25.977515108999999</v>
      </c>
      <c r="J52" s="122">
        <f t="shared" si="1"/>
        <v>-17.337698511199999</v>
      </c>
      <c r="K52" s="20">
        <v>2.819743323</v>
      </c>
      <c r="L52" s="122">
        <f t="shared" si="2"/>
        <v>-2.819743323</v>
      </c>
      <c r="M52" s="122">
        <f t="shared" si="3"/>
        <v>0</v>
      </c>
      <c r="N52" s="122"/>
    </row>
    <row r="53" spans="1:14" x14ac:dyDescent="0.2">
      <c r="A53" s="51" t="s">
        <v>993</v>
      </c>
      <c r="B53" s="458" t="str">
        <f>LEFT(A53,4)</f>
        <v>2026</v>
      </c>
      <c r="C53" s="71" t="str">
        <f t="shared" si="0"/>
        <v>Q1</v>
      </c>
      <c r="D53" s="358">
        <v>46023</v>
      </c>
      <c r="E53" s="20">
        <v>107.95839221999999</v>
      </c>
      <c r="F53" s="20">
        <v>9.7789577666999996</v>
      </c>
      <c r="G53" s="20">
        <v>-0.69505907221999996</v>
      </c>
      <c r="H53" s="20">
        <v>106.31375466999999</v>
      </c>
      <c r="I53" s="20">
        <v>26.423343332999998</v>
      </c>
      <c r="J53" s="122">
        <f t="shared" si="1"/>
        <v>-16.644385566299999</v>
      </c>
      <c r="K53" s="20">
        <v>15.359275332999999</v>
      </c>
      <c r="L53" s="122">
        <f t="shared" si="2"/>
        <v>-15.359275332999999</v>
      </c>
      <c r="M53" s="122">
        <f t="shared" si="3"/>
        <v>0</v>
      </c>
      <c r="N53" s="122"/>
    </row>
    <row r="54" spans="1:14" x14ac:dyDescent="0.2">
      <c r="A54" s="51" t="s">
        <v>994</v>
      </c>
      <c r="B54" s="458"/>
      <c r="C54" s="71" t="str">
        <f t="shared" si="0"/>
        <v>Q2</v>
      </c>
      <c r="D54" s="358">
        <v>46113</v>
      </c>
      <c r="E54" s="20">
        <v>108.20837802</v>
      </c>
      <c r="F54" s="20">
        <v>8.2433453516000004</v>
      </c>
      <c r="G54" s="20">
        <v>-1.2809660439999999</v>
      </c>
      <c r="H54" s="20">
        <v>78.639438681000001</v>
      </c>
      <c r="I54" s="20">
        <v>25.948126812999998</v>
      </c>
      <c r="J54" s="122">
        <f t="shared" si="1"/>
        <v>-17.704781461399996</v>
      </c>
      <c r="K54" s="20">
        <v>-10.919504945</v>
      </c>
      <c r="L54" s="122">
        <f t="shared" si="2"/>
        <v>0</v>
      </c>
      <c r="M54" s="122">
        <f t="shared" si="3"/>
        <v>10.919504945</v>
      </c>
      <c r="N54" s="122"/>
    </row>
    <row r="55" spans="1:14" x14ac:dyDescent="0.2">
      <c r="A55" s="51" t="s">
        <v>995</v>
      </c>
      <c r="B55" s="458"/>
      <c r="C55" s="71" t="str">
        <f t="shared" si="0"/>
        <v>Q3</v>
      </c>
      <c r="D55" s="358">
        <v>46204</v>
      </c>
      <c r="E55" s="20">
        <v>107.47891739000001</v>
      </c>
      <c r="F55" s="20">
        <v>9.1909178477999998</v>
      </c>
      <c r="G55" s="20">
        <v>4.6217341304000001E-2</v>
      </c>
      <c r="H55" s="20">
        <v>86.960551195999997</v>
      </c>
      <c r="I55" s="20">
        <v>24.986540326</v>
      </c>
      <c r="J55" s="122">
        <f t="shared" si="1"/>
        <v>-15.7956224782</v>
      </c>
      <c r="K55" s="20">
        <v>-5.1029922608999998</v>
      </c>
      <c r="L55" s="122">
        <f t="shared" si="2"/>
        <v>0</v>
      </c>
      <c r="M55" s="122">
        <f t="shared" si="3"/>
        <v>5.1029922608999998</v>
      </c>
      <c r="N55" s="122"/>
    </row>
    <row r="56" spans="1:14" x14ac:dyDescent="0.2">
      <c r="A56" s="52" t="s">
        <v>996</v>
      </c>
      <c r="B56" s="473"/>
      <c r="C56" s="92" t="str">
        <f t="shared" si="0"/>
        <v>Q4</v>
      </c>
      <c r="D56" s="359">
        <v>46296</v>
      </c>
      <c r="E56" s="44">
        <v>107.68317609</v>
      </c>
      <c r="F56" s="44">
        <v>9.0469616739000003</v>
      </c>
      <c r="G56" s="44">
        <v>0.63753328696</v>
      </c>
      <c r="H56" s="44">
        <v>95.408773913000005</v>
      </c>
      <c r="I56" s="44">
        <v>27.098231738999999</v>
      </c>
      <c r="J56" s="147">
        <f t="shared" si="1"/>
        <v>-18.051270065099999</v>
      </c>
      <c r="K56" s="44">
        <v>4.8046118478000004</v>
      </c>
      <c r="L56" s="147">
        <f t="shared" si="2"/>
        <v>-4.8046118478000004</v>
      </c>
      <c r="M56" s="147">
        <f t="shared" si="3"/>
        <v>0</v>
      </c>
      <c r="N56" s="147"/>
    </row>
    <row r="57" spans="1:14" x14ac:dyDescent="0.2">
      <c r="C57" s="21"/>
      <c r="D57" s="21"/>
      <c r="F57" s="20"/>
      <c r="H57" s="21"/>
    </row>
    <row r="58" spans="1:14" x14ac:dyDescent="0.2">
      <c r="A58" s="21"/>
      <c r="B58" s="267" t="s">
        <v>997</v>
      </c>
      <c r="C58" s="21"/>
      <c r="E58" s="21"/>
      <c r="G58" s="21"/>
    </row>
    <row r="59" spans="1:14" x14ac:dyDescent="0.2">
      <c r="A59" s="52"/>
      <c r="B59" s="52" t="s">
        <v>0</v>
      </c>
      <c r="C59" s="21"/>
      <c r="E59" s="21"/>
      <c r="G59" s="21"/>
    </row>
    <row r="60" spans="1:14" x14ac:dyDescent="0.2">
      <c r="A60" s="21">
        <v>23.5</v>
      </c>
      <c r="B60" s="360">
        <v>-25</v>
      </c>
      <c r="C60" s="21"/>
      <c r="E60" s="21"/>
      <c r="G60" s="21"/>
    </row>
    <row r="61" spans="1:14" x14ac:dyDescent="0.2">
      <c r="A61" s="21">
        <v>23.5</v>
      </c>
      <c r="B61" s="360">
        <v>125</v>
      </c>
      <c r="C61" s="21"/>
      <c r="E61" s="21"/>
      <c r="G61" s="21"/>
    </row>
    <row r="62" spans="1:14" x14ac:dyDescent="0.2">
      <c r="B62" s="92" t="s">
        <v>0</v>
      </c>
    </row>
    <row r="63" spans="1:14" x14ac:dyDescent="0.2">
      <c r="A63" s="21">
        <v>23.5</v>
      </c>
      <c r="B63" s="93">
        <v>-50</v>
      </c>
    </row>
    <row r="64" spans="1:14" x14ac:dyDescent="0.2">
      <c r="A64" s="21">
        <v>23.5</v>
      </c>
      <c r="B64" s="93">
        <v>50</v>
      </c>
    </row>
  </sheetData>
  <mergeCells count="7">
    <mergeCell ref="B53:B56"/>
    <mergeCell ref="B29:B32"/>
    <mergeCell ref="B33:B36"/>
    <mergeCell ref="B37:B40"/>
    <mergeCell ref="B41:B44"/>
    <mergeCell ref="B45:B48"/>
    <mergeCell ref="B49:B52"/>
  </mergeCells>
  <hyperlinks>
    <hyperlink ref="A3" location="Contents!A1" display="Return to Contents" xr:uid="{00000000-0004-0000-1900-000000000000}"/>
  </hyperlinks>
  <pageMargins left="0.7" right="0.7" top="0.75" bottom="0.75" header="0.3" footer="0.3"/>
  <pageSetup scale="65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2:AB129"/>
  <sheetViews>
    <sheetView workbookViewId="0"/>
  </sheetViews>
  <sheetFormatPr defaultColWidth="9.28515625" defaultRowHeight="15" x14ac:dyDescent="0.25"/>
  <cols>
    <col min="1" max="1" width="9.28515625" style="97"/>
    <col min="2" max="2" width="20.7109375" style="97" customWidth="1"/>
    <col min="3" max="13" width="9.28515625" style="97"/>
    <col min="14" max="15" width="9.28515625" style="98"/>
    <col min="16" max="16" width="9.28515625" style="97"/>
    <col min="17" max="17" width="25" style="97" customWidth="1"/>
    <col min="18" max="18" width="14.42578125" style="97" customWidth="1"/>
    <col min="19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967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Q6" s="219" t="s">
        <v>964</v>
      </c>
      <c r="R6" s="175" t="s">
        <v>275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Q7" s="220" t="s">
        <v>965</v>
      </c>
      <c r="R7" s="176" t="s">
        <v>276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Q8" s="222" t="s">
        <v>450</v>
      </c>
      <c r="R8" s="391" t="s">
        <v>277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</row>
    <row r="19" spans="1:12" x14ac:dyDescent="0.25">
      <c r="A19" s="106"/>
      <c r="B19" s="106"/>
      <c r="C19" s="106"/>
      <c r="D19" s="106"/>
      <c r="E19" s="106"/>
      <c r="F19" s="106"/>
      <c r="G19" s="106"/>
      <c r="H19" s="106"/>
      <c r="I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</row>
    <row r="24" spans="1:12" x14ac:dyDescent="0.25">
      <c r="C24" s="463" t="s">
        <v>445</v>
      </c>
      <c r="D24" s="463"/>
      <c r="E24" s="463"/>
      <c r="F24" s="463"/>
      <c r="G24" s="463"/>
      <c r="H24" s="23"/>
      <c r="I24" s="463" t="s">
        <v>446</v>
      </c>
      <c r="J24" s="463"/>
      <c r="K24" s="463"/>
      <c r="L24" s="463"/>
    </row>
    <row r="25" spans="1:12" x14ac:dyDescent="0.25">
      <c r="A25" s="98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A26" s="98"/>
      <c r="B26" s="355" t="s">
        <v>964</v>
      </c>
      <c r="C26" s="60">
        <v>2.1108971836000001</v>
      </c>
      <c r="D26" s="60">
        <v>2.0186069699</v>
      </c>
      <c r="E26" s="60">
        <v>1.7912796257000001</v>
      </c>
      <c r="F26" s="60">
        <v>1.9221366349</v>
      </c>
      <c r="G26" s="60">
        <v>1.8909573055</v>
      </c>
      <c r="H26" t="s">
        <v>964</v>
      </c>
      <c r="I26" s="14">
        <f t="shared" ref="I26:L27" si="0">D26-C26</f>
        <v>-9.2290213700000123E-2</v>
      </c>
      <c r="J26" s="14">
        <f t="shared" si="0"/>
        <v>-0.22732734419999989</v>
      </c>
      <c r="K26" s="14">
        <f t="shared" si="0"/>
        <v>0.13085700919999987</v>
      </c>
      <c r="L26" s="14">
        <f t="shared" si="0"/>
        <v>-3.1179329400000011E-2</v>
      </c>
    </row>
    <row r="27" spans="1:12" ht="26.25" x14ac:dyDescent="0.25">
      <c r="A27" s="98"/>
      <c r="B27" s="357" t="s">
        <v>965</v>
      </c>
      <c r="C27" s="61">
        <v>104.61872669</v>
      </c>
      <c r="D27" s="61">
        <v>109.82217666</v>
      </c>
      <c r="E27" s="61">
        <v>110.37560646999999</v>
      </c>
      <c r="F27" s="61">
        <v>115.35279232000001</v>
      </c>
      <c r="G27" s="61">
        <v>115.79429014</v>
      </c>
      <c r="H27" s="412" t="s">
        <v>965</v>
      </c>
      <c r="I27" s="45">
        <f t="shared" si="0"/>
        <v>5.2034499699999941</v>
      </c>
      <c r="J27" s="45">
        <f t="shared" si="0"/>
        <v>0.55342980999999725</v>
      </c>
      <c r="K27" s="45">
        <f t="shared" si="0"/>
        <v>4.9771858500000121</v>
      </c>
      <c r="L27" s="45">
        <f t="shared" si="0"/>
        <v>0.44149781999999504</v>
      </c>
    </row>
    <row r="28" spans="1:12" x14ac:dyDescent="0.25">
      <c r="A28"/>
      <c r="B28" s="356" t="s">
        <v>279</v>
      </c>
      <c r="C28" s="60">
        <f>+C27+C26</f>
        <v>106.7296238736</v>
      </c>
      <c r="D28" s="60">
        <f>+D27+D26</f>
        <v>111.8407836299</v>
      </c>
      <c r="E28" s="60">
        <f>+E27+E26</f>
        <v>112.16688609569999</v>
      </c>
      <c r="F28" s="60">
        <f>+F27+F26</f>
        <v>117.27492895490001</v>
      </c>
      <c r="G28" s="60">
        <f>+G27+G26</f>
        <v>117.6852474455</v>
      </c>
      <c r="H28" s="21" t="s">
        <v>406</v>
      </c>
      <c r="I28" s="10">
        <f>+SUM(I26:I27)</f>
        <v>5.111159756299994</v>
      </c>
      <c r="J28" s="10">
        <f>+SUM(J26:J27)</f>
        <v>0.32610246579999735</v>
      </c>
      <c r="K28" s="10">
        <f>+SUM(K26:K27)</f>
        <v>5.1080428592000118</v>
      </c>
      <c r="L28" s="10">
        <f>+SUM(L26:L27)</f>
        <v>0.41031849059999503</v>
      </c>
    </row>
    <row r="29" spans="1:12" x14ac:dyDescent="0.25">
      <c r="A29" s="267" t="s">
        <v>997</v>
      </c>
      <c r="B29"/>
      <c r="C29"/>
      <c r="D29" s="2"/>
      <c r="E29"/>
      <c r="F29"/>
      <c r="G29"/>
      <c r="H29"/>
      <c r="I29" s="2"/>
      <c r="J29" s="19"/>
      <c r="K29" s="19"/>
      <c r="L29" s="19"/>
    </row>
    <row r="33" spans="1:7" x14ac:dyDescent="0.25">
      <c r="C33" s="115" t="s">
        <v>278</v>
      </c>
      <c r="D33" s="97" t="s">
        <v>211</v>
      </c>
      <c r="E33" s="333" t="s">
        <v>210</v>
      </c>
      <c r="F33" s="333" t="s">
        <v>444</v>
      </c>
    </row>
    <row r="34" spans="1:7" x14ac:dyDescent="0.25">
      <c r="A34" s="109">
        <f t="shared" ref="A34:A81" si="1">YEAR(B34)</f>
        <v>2023</v>
      </c>
      <c r="B34" s="320">
        <v>44927</v>
      </c>
      <c r="C34" s="321">
        <v>111.18761028999999</v>
      </c>
      <c r="D34" s="105" t="e">
        <v>#N/A</v>
      </c>
      <c r="E34" s="322"/>
      <c r="F34" s="322">
        <v>111.18761028999999</v>
      </c>
      <c r="G34" s="103"/>
    </row>
    <row r="35" spans="1:7" x14ac:dyDescent="0.25">
      <c r="A35" s="109">
        <f t="shared" si="1"/>
        <v>2023</v>
      </c>
      <c r="B35" s="320">
        <v>44958</v>
      </c>
      <c r="C35" s="321">
        <v>110.90259770999999</v>
      </c>
      <c r="D35" s="105" t="e">
        <v>#N/A</v>
      </c>
      <c r="E35" s="322">
        <f t="shared" ref="E35:E44" si="2">AVERAGEIF($A$34:$A$95,A35,$F$34:$F$95)</f>
        <v>112.83510917000001</v>
      </c>
      <c r="F35" s="322">
        <v>110.90259770999999</v>
      </c>
      <c r="G35" s="103"/>
    </row>
    <row r="36" spans="1:7" x14ac:dyDescent="0.25">
      <c r="A36" s="109">
        <f t="shared" si="1"/>
        <v>2023</v>
      </c>
      <c r="B36" s="320">
        <v>44986</v>
      </c>
      <c r="C36" s="321">
        <v>112.45955712999999</v>
      </c>
      <c r="D36" s="105" t="e">
        <v>#N/A</v>
      </c>
      <c r="E36" s="322">
        <f t="shared" si="2"/>
        <v>112.83510917000001</v>
      </c>
      <c r="F36" s="322">
        <v>112.45955712999999</v>
      </c>
      <c r="G36" s="103"/>
    </row>
    <row r="37" spans="1:7" x14ac:dyDescent="0.25">
      <c r="A37" s="109">
        <f t="shared" si="1"/>
        <v>2023</v>
      </c>
      <c r="B37" s="320">
        <v>45017</v>
      </c>
      <c r="C37" s="321">
        <v>111.4635723</v>
      </c>
      <c r="D37" s="105" t="e">
        <v>#N/A</v>
      </c>
      <c r="E37" s="322">
        <f t="shared" si="2"/>
        <v>112.83510917000001</v>
      </c>
      <c r="F37" s="322">
        <v>111.4635723</v>
      </c>
      <c r="G37" s="103"/>
    </row>
    <row r="38" spans="1:7" x14ac:dyDescent="0.25">
      <c r="A38" s="109">
        <f t="shared" si="1"/>
        <v>2023</v>
      </c>
      <c r="B38" s="320">
        <v>45047</v>
      </c>
      <c r="C38" s="321">
        <v>112.76648339</v>
      </c>
      <c r="D38" s="105" t="e">
        <v>#N/A</v>
      </c>
      <c r="E38" s="322">
        <f t="shared" si="2"/>
        <v>112.83510917000001</v>
      </c>
      <c r="F38" s="322">
        <v>112.76648339</v>
      </c>
      <c r="G38" s="103"/>
    </row>
    <row r="39" spans="1:7" x14ac:dyDescent="0.25">
      <c r="A39" s="109">
        <f t="shared" si="1"/>
        <v>2023</v>
      </c>
      <c r="B39" s="320">
        <v>45078</v>
      </c>
      <c r="C39" s="321">
        <v>112.35663647</v>
      </c>
      <c r="D39" s="105" t="e">
        <v>#N/A</v>
      </c>
      <c r="E39" s="322">
        <f t="shared" si="2"/>
        <v>112.83510917000001</v>
      </c>
      <c r="F39" s="322">
        <v>112.35663647</v>
      </c>
      <c r="G39" s="103"/>
    </row>
    <row r="40" spans="1:7" x14ac:dyDescent="0.25">
      <c r="A40" s="109">
        <f t="shared" si="1"/>
        <v>2023</v>
      </c>
      <c r="B40" s="320">
        <v>45108</v>
      </c>
      <c r="C40" s="321">
        <v>112.59576332</v>
      </c>
      <c r="D40" s="105" t="e">
        <v>#N/A</v>
      </c>
      <c r="E40" s="322">
        <f t="shared" si="2"/>
        <v>112.83510917000001</v>
      </c>
      <c r="F40" s="322">
        <v>112.59576332</v>
      </c>
      <c r="G40" s="103"/>
    </row>
    <row r="41" spans="1:7" x14ac:dyDescent="0.25">
      <c r="A41" s="109">
        <f t="shared" si="1"/>
        <v>2023</v>
      </c>
      <c r="B41" s="320">
        <v>45139</v>
      </c>
      <c r="C41" s="321">
        <v>113.38128281</v>
      </c>
      <c r="D41" s="105" t="e">
        <v>#N/A</v>
      </c>
      <c r="E41" s="322">
        <f t="shared" si="2"/>
        <v>112.83510917000001</v>
      </c>
      <c r="F41" s="322">
        <v>113.38128281</v>
      </c>
      <c r="G41" s="103"/>
    </row>
    <row r="42" spans="1:7" x14ac:dyDescent="0.25">
      <c r="A42" s="109">
        <f t="shared" si="1"/>
        <v>2023</v>
      </c>
      <c r="B42" s="320">
        <v>45170</v>
      </c>
      <c r="C42" s="321">
        <v>113.51566243000001</v>
      </c>
      <c r="D42" s="105" t="e">
        <v>#N/A</v>
      </c>
      <c r="E42" s="322">
        <f t="shared" si="2"/>
        <v>112.83510917000001</v>
      </c>
      <c r="F42" s="322">
        <v>113.51566243000001</v>
      </c>
      <c r="G42" s="103"/>
    </row>
    <row r="43" spans="1:7" x14ac:dyDescent="0.25">
      <c r="A43" s="109">
        <f t="shared" si="1"/>
        <v>2023</v>
      </c>
      <c r="B43" s="320">
        <v>45200</v>
      </c>
      <c r="C43" s="321">
        <v>113.38319919</v>
      </c>
      <c r="D43" s="105" t="e">
        <v>#N/A</v>
      </c>
      <c r="E43" s="322">
        <f t="shared" si="2"/>
        <v>112.83510917000001</v>
      </c>
      <c r="F43" s="322">
        <v>113.38319919</v>
      </c>
      <c r="G43" s="103"/>
    </row>
    <row r="44" spans="1:7" x14ac:dyDescent="0.25">
      <c r="A44" s="109">
        <f t="shared" si="1"/>
        <v>2023</v>
      </c>
      <c r="B44" s="320">
        <v>45231</v>
      </c>
      <c r="C44" s="321">
        <v>115.00464909999999</v>
      </c>
      <c r="D44" s="105" t="e">
        <v>#N/A</v>
      </c>
      <c r="E44" s="322">
        <f t="shared" si="2"/>
        <v>112.83510917000001</v>
      </c>
      <c r="F44" s="322">
        <v>115.00464909999999</v>
      </c>
      <c r="G44" s="103"/>
    </row>
    <row r="45" spans="1:7" x14ac:dyDescent="0.25">
      <c r="A45" s="109">
        <f t="shared" si="1"/>
        <v>2023</v>
      </c>
      <c r="B45" s="320">
        <v>45261</v>
      </c>
      <c r="C45" s="321">
        <v>115.0042959</v>
      </c>
      <c r="D45" s="105" t="e">
        <v>#N/A</v>
      </c>
      <c r="E45" s="322"/>
      <c r="F45" s="322">
        <v>115.0042959</v>
      </c>
      <c r="G45" s="103"/>
    </row>
    <row r="46" spans="1:7" x14ac:dyDescent="0.25">
      <c r="A46" s="109">
        <f t="shared" si="1"/>
        <v>2024</v>
      </c>
      <c r="B46" s="320">
        <v>45292</v>
      </c>
      <c r="C46" s="321">
        <v>112.20721097000001</v>
      </c>
      <c r="D46" s="105" t="e">
        <v>#N/A</v>
      </c>
      <c r="E46" s="322"/>
      <c r="F46" s="322">
        <v>112.20721097000001</v>
      </c>
      <c r="G46" s="103"/>
    </row>
    <row r="47" spans="1:7" x14ac:dyDescent="0.25">
      <c r="A47" s="109">
        <f t="shared" si="1"/>
        <v>2024</v>
      </c>
      <c r="B47" s="320">
        <v>45323</v>
      </c>
      <c r="C47" s="321">
        <v>115.44182021</v>
      </c>
      <c r="D47" s="105" t="e">
        <v>#N/A</v>
      </c>
      <c r="E47" s="322">
        <f>AVERAGEIF($A$34:$A$95,A47,$F$34:$F$95)</f>
        <v>113.18808629083334</v>
      </c>
      <c r="F47" s="322">
        <v>115.44182021</v>
      </c>
      <c r="G47" s="103"/>
    </row>
    <row r="48" spans="1:7" x14ac:dyDescent="0.25">
      <c r="A48" s="109">
        <f t="shared" si="1"/>
        <v>2024</v>
      </c>
      <c r="B48" s="320">
        <v>45352</v>
      </c>
      <c r="C48" s="321">
        <v>112.45795735</v>
      </c>
      <c r="D48" s="105" t="e">
        <v>#N/A</v>
      </c>
      <c r="E48" s="322">
        <f t="shared" ref="E48:E56" si="3">AVERAGEIF($A$34:$A$95,A48,$F$34:$F$95)</f>
        <v>113.18808629083334</v>
      </c>
      <c r="F48" s="322">
        <v>112.45795735</v>
      </c>
      <c r="G48" s="103"/>
    </row>
    <row r="49" spans="1:7" x14ac:dyDescent="0.25">
      <c r="A49" s="109">
        <f t="shared" si="1"/>
        <v>2024</v>
      </c>
      <c r="B49" s="320">
        <v>45383</v>
      </c>
      <c r="C49" s="321">
        <v>111.73230113</v>
      </c>
      <c r="D49" s="105" t="e">
        <v>#N/A</v>
      </c>
      <c r="E49" s="322">
        <f t="shared" si="3"/>
        <v>113.18808629083334</v>
      </c>
      <c r="F49" s="322">
        <v>111.73230113</v>
      </c>
      <c r="G49" s="103"/>
    </row>
    <row r="50" spans="1:7" x14ac:dyDescent="0.25">
      <c r="A50" s="109">
        <f t="shared" si="1"/>
        <v>2024</v>
      </c>
      <c r="B50" s="320">
        <v>45413</v>
      </c>
      <c r="C50" s="321">
        <v>111.65846519</v>
      </c>
      <c r="D50" s="105" t="e">
        <v>#N/A</v>
      </c>
      <c r="E50" s="322">
        <f t="shared" si="3"/>
        <v>113.18808629083334</v>
      </c>
      <c r="F50" s="322">
        <v>111.65846519</v>
      </c>
      <c r="G50" s="103"/>
    </row>
    <row r="51" spans="1:7" x14ac:dyDescent="0.25">
      <c r="A51" s="109">
        <f t="shared" si="1"/>
        <v>2024</v>
      </c>
      <c r="B51" s="320">
        <v>45444</v>
      </c>
      <c r="C51" s="321">
        <v>112.85130417000001</v>
      </c>
      <c r="D51" s="105" t="e">
        <v>#N/A</v>
      </c>
      <c r="E51" s="322">
        <f t="shared" si="3"/>
        <v>113.18808629083334</v>
      </c>
      <c r="F51" s="322">
        <v>112.85130417000001</v>
      </c>
      <c r="G51" s="103"/>
    </row>
    <row r="52" spans="1:7" x14ac:dyDescent="0.25">
      <c r="A52" s="109">
        <f t="shared" si="1"/>
        <v>2024</v>
      </c>
      <c r="B52" s="320">
        <v>45474</v>
      </c>
      <c r="C52" s="321">
        <v>114.06127858000001</v>
      </c>
      <c r="D52" s="105" t="e">
        <v>#N/A</v>
      </c>
      <c r="E52" s="322">
        <f t="shared" si="3"/>
        <v>113.18808629083334</v>
      </c>
      <c r="F52" s="322">
        <v>114.06127858000001</v>
      </c>
      <c r="G52" s="103"/>
    </row>
    <row r="53" spans="1:7" x14ac:dyDescent="0.25">
      <c r="A53" s="109">
        <f t="shared" si="1"/>
        <v>2024</v>
      </c>
      <c r="B53" s="320">
        <v>45505</v>
      </c>
      <c r="C53" s="321">
        <v>113.15526139000001</v>
      </c>
      <c r="D53" s="105" t="e">
        <v>#N/A</v>
      </c>
      <c r="E53" s="322">
        <f t="shared" si="3"/>
        <v>113.18808629083334</v>
      </c>
      <c r="F53" s="322">
        <v>113.15526139000001</v>
      </c>
      <c r="G53" s="103"/>
    </row>
    <row r="54" spans="1:7" x14ac:dyDescent="0.25">
      <c r="A54" s="109">
        <f t="shared" si="1"/>
        <v>2024</v>
      </c>
      <c r="B54" s="320">
        <v>45536</v>
      </c>
      <c r="C54" s="321">
        <v>112.09529430000001</v>
      </c>
      <c r="D54" s="105" t="e">
        <v>#N/A</v>
      </c>
      <c r="E54" s="322">
        <f t="shared" si="3"/>
        <v>113.18808629083334</v>
      </c>
      <c r="F54" s="322">
        <v>112.09529430000001</v>
      </c>
      <c r="G54" s="103"/>
    </row>
    <row r="55" spans="1:7" x14ac:dyDescent="0.25">
      <c r="A55" s="109">
        <f t="shared" si="1"/>
        <v>2024</v>
      </c>
      <c r="B55" s="320">
        <v>45566</v>
      </c>
      <c r="C55" s="321">
        <v>113.32205786999999</v>
      </c>
      <c r="D55" s="105" t="e">
        <v>#N/A</v>
      </c>
      <c r="E55" s="322">
        <f t="shared" si="3"/>
        <v>113.18808629083334</v>
      </c>
      <c r="F55" s="322">
        <v>113.32205786999999</v>
      </c>
      <c r="G55" s="103"/>
    </row>
    <row r="56" spans="1:7" x14ac:dyDescent="0.25">
      <c r="A56" s="109">
        <f t="shared" si="1"/>
        <v>2024</v>
      </c>
      <c r="B56" s="320">
        <v>45597</v>
      </c>
      <c r="C56" s="321">
        <v>113.4531863</v>
      </c>
      <c r="D56" s="105" t="e">
        <v>#N/A</v>
      </c>
      <c r="E56" s="322">
        <f t="shared" si="3"/>
        <v>113.18808629083334</v>
      </c>
      <c r="F56" s="322">
        <v>113.4531863</v>
      </c>
      <c r="G56" s="103"/>
    </row>
    <row r="57" spans="1:7" x14ac:dyDescent="0.25">
      <c r="A57" s="109">
        <f t="shared" si="1"/>
        <v>2024</v>
      </c>
      <c r="B57" s="320">
        <v>45627</v>
      </c>
      <c r="C57" s="321">
        <v>115.82089803</v>
      </c>
      <c r="D57" s="105" t="e">
        <v>#N/A</v>
      </c>
      <c r="E57" s="322"/>
      <c r="F57" s="322">
        <v>115.82089803</v>
      </c>
      <c r="G57" s="103"/>
    </row>
    <row r="58" spans="1:7" x14ac:dyDescent="0.25">
      <c r="A58" s="109">
        <f t="shared" si="1"/>
        <v>2025</v>
      </c>
      <c r="B58" s="320">
        <v>45658</v>
      </c>
      <c r="C58" s="321">
        <v>113.98998987</v>
      </c>
      <c r="D58" s="105" t="e">
        <v>#N/A</v>
      </c>
      <c r="E58" s="322"/>
      <c r="F58" s="322">
        <v>113.98998987</v>
      </c>
      <c r="G58" s="103"/>
    </row>
    <row r="59" spans="1:7" x14ac:dyDescent="0.25">
      <c r="A59" s="109">
        <f t="shared" si="1"/>
        <v>2025</v>
      </c>
      <c r="B59" s="320">
        <v>45689</v>
      </c>
      <c r="C59" s="321">
        <v>114.92007160999999</v>
      </c>
      <c r="D59" s="105" t="e">
        <v>#N/A</v>
      </c>
      <c r="E59" s="322">
        <f>AVERAGEIF($A$34:$A$95,A59,$F$34:$F$95)</f>
        <v>118.26136564583335</v>
      </c>
      <c r="F59" s="322">
        <v>114.92007160999999</v>
      </c>
      <c r="G59" s="103"/>
    </row>
    <row r="60" spans="1:7" x14ac:dyDescent="0.25">
      <c r="A60" s="109">
        <f t="shared" si="1"/>
        <v>2025</v>
      </c>
      <c r="B60" s="320">
        <v>45717</v>
      </c>
      <c r="C60" s="321">
        <v>117.96356384000001</v>
      </c>
      <c r="D60" s="105" t="e">
        <v>#N/A</v>
      </c>
      <c r="E60" s="322">
        <f t="shared" ref="E60:E68" si="4">AVERAGEIF($A$34:$A$95,A60,$F$34:$F$95)</f>
        <v>118.26136564583335</v>
      </c>
      <c r="F60" s="322">
        <v>117.96356384000001</v>
      </c>
      <c r="G60" s="103"/>
    </row>
    <row r="61" spans="1:7" x14ac:dyDescent="0.25">
      <c r="A61" s="109">
        <f t="shared" si="1"/>
        <v>2025</v>
      </c>
      <c r="B61" s="320">
        <v>45748</v>
      </c>
      <c r="C61" s="321">
        <v>117.59086352999999</v>
      </c>
      <c r="D61" s="105" t="e">
        <v>#N/A</v>
      </c>
      <c r="E61" s="322">
        <f t="shared" si="4"/>
        <v>118.26136564583335</v>
      </c>
      <c r="F61" s="322">
        <v>117.59086352999999</v>
      </c>
      <c r="G61" s="103"/>
    </row>
    <row r="62" spans="1:7" x14ac:dyDescent="0.25">
      <c r="A62" s="109">
        <f t="shared" si="1"/>
        <v>2025</v>
      </c>
      <c r="B62" s="320">
        <v>45778</v>
      </c>
      <c r="C62" s="321">
        <v>117.39509416</v>
      </c>
      <c r="D62" s="105" t="e">
        <v>#N/A</v>
      </c>
      <c r="E62" s="322">
        <f t="shared" si="4"/>
        <v>118.26136564583335</v>
      </c>
      <c r="F62" s="322">
        <v>117.39509416</v>
      </c>
      <c r="G62" s="103"/>
    </row>
    <row r="63" spans="1:7" x14ac:dyDescent="0.25">
      <c r="A63" s="109">
        <f t="shared" si="1"/>
        <v>2025</v>
      </c>
      <c r="B63" s="320">
        <v>45809</v>
      </c>
      <c r="C63" s="321">
        <v>118.28902587</v>
      </c>
      <c r="D63" s="105" t="e">
        <v>#N/A</v>
      </c>
      <c r="E63" s="322">
        <f t="shared" si="4"/>
        <v>118.26136564583335</v>
      </c>
      <c r="F63" s="322">
        <v>118.28902587</v>
      </c>
      <c r="G63" s="103"/>
    </row>
    <row r="64" spans="1:7" x14ac:dyDescent="0.25">
      <c r="A64" s="109">
        <f t="shared" si="1"/>
        <v>2025</v>
      </c>
      <c r="B64" s="320">
        <v>45839</v>
      </c>
      <c r="C64" s="321">
        <v>119.39023589999999</v>
      </c>
      <c r="D64" s="105" t="e">
        <v>#N/A</v>
      </c>
      <c r="E64" s="322">
        <f t="shared" si="4"/>
        <v>118.26136564583335</v>
      </c>
      <c r="F64" s="322">
        <v>119.39023589999999</v>
      </c>
      <c r="G64" s="103"/>
    </row>
    <row r="65" spans="1:7" x14ac:dyDescent="0.25">
      <c r="A65" s="109">
        <f t="shared" si="1"/>
        <v>2025</v>
      </c>
      <c r="B65" s="320">
        <v>45870</v>
      </c>
      <c r="C65" s="321">
        <v>120.16374297</v>
      </c>
      <c r="D65" s="105" t="e">
        <v>#N/A</v>
      </c>
      <c r="E65" s="322">
        <f t="shared" si="4"/>
        <v>118.26136564583335</v>
      </c>
      <c r="F65" s="322">
        <v>120.16374297</v>
      </c>
      <c r="G65" s="103"/>
    </row>
    <row r="66" spans="1:7" x14ac:dyDescent="0.25">
      <c r="A66" s="109">
        <f t="shared" si="1"/>
        <v>2025</v>
      </c>
      <c r="B66" s="320">
        <v>45901</v>
      </c>
      <c r="C66" s="321">
        <v>119.78489999999999</v>
      </c>
      <c r="D66" s="105" t="e">
        <v>#N/A</v>
      </c>
      <c r="E66" s="322">
        <f t="shared" si="4"/>
        <v>118.26136564583335</v>
      </c>
      <c r="F66" s="322">
        <v>119.78489999999999</v>
      </c>
      <c r="G66" s="103"/>
    </row>
    <row r="67" spans="1:7" x14ac:dyDescent="0.25">
      <c r="A67" s="109">
        <f t="shared" si="1"/>
        <v>2025</v>
      </c>
      <c r="B67" s="320">
        <v>45931</v>
      </c>
      <c r="C67" s="321">
        <v>120.0949</v>
      </c>
      <c r="D67" s="105">
        <v>120.0949</v>
      </c>
      <c r="E67" s="322">
        <f t="shared" si="4"/>
        <v>118.26136564583335</v>
      </c>
      <c r="F67" s="322">
        <v>120.0949</v>
      </c>
      <c r="G67" s="103"/>
    </row>
    <row r="68" spans="1:7" x14ac:dyDescent="0.25">
      <c r="A68" s="109">
        <f t="shared" si="1"/>
        <v>2025</v>
      </c>
      <c r="B68" s="320">
        <v>45962</v>
      </c>
      <c r="C68" s="321" t="e">
        <v>#N/A</v>
      </c>
      <c r="D68" s="105">
        <v>120.0224</v>
      </c>
      <c r="E68" s="322">
        <f t="shared" si="4"/>
        <v>118.26136564583335</v>
      </c>
      <c r="F68" s="322">
        <v>120.0224</v>
      </c>
      <c r="G68" s="103"/>
    </row>
    <row r="69" spans="1:7" x14ac:dyDescent="0.25">
      <c r="A69" s="109">
        <f t="shared" si="1"/>
        <v>2025</v>
      </c>
      <c r="B69" s="320">
        <v>45992</v>
      </c>
      <c r="C69" s="321" t="e">
        <v>#N/A</v>
      </c>
      <c r="D69" s="105">
        <v>119.5316</v>
      </c>
      <c r="E69" s="322"/>
      <c r="F69" s="322">
        <v>119.5316</v>
      </c>
      <c r="G69" s="103"/>
    </row>
    <row r="70" spans="1:7" x14ac:dyDescent="0.25">
      <c r="A70" s="109">
        <f t="shared" si="1"/>
        <v>2026</v>
      </c>
      <c r="B70" s="320">
        <v>46023</v>
      </c>
      <c r="C70" s="321" t="e">
        <v>#N/A</v>
      </c>
      <c r="D70" s="105">
        <v>119.8233</v>
      </c>
      <c r="E70" s="322"/>
      <c r="F70" s="322">
        <v>119.8233</v>
      </c>
      <c r="G70" s="103"/>
    </row>
    <row r="71" spans="1:7" x14ac:dyDescent="0.25">
      <c r="A71" s="109">
        <f t="shared" si="1"/>
        <v>2026</v>
      </c>
      <c r="B71" s="320">
        <v>46054</v>
      </c>
      <c r="C71" s="321" t="e">
        <v>#N/A</v>
      </c>
      <c r="D71" s="105">
        <v>116.9036</v>
      </c>
      <c r="E71" s="322">
        <f>AVERAGEIF($A$34:$A$95,A71,$F$34:$F$95)</f>
        <v>118.67101666666666</v>
      </c>
      <c r="F71" s="322">
        <v>116.9036</v>
      </c>
      <c r="G71" s="103"/>
    </row>
    <row r="72" spans="1:7" x14ac:dyDescent="0.25">
      <c r="A72" s="109">
        <f t="shared" si="1"/>
        <v>2026</v>
      </c>
      <c r="B72" s="320">
        <v>46082</v>
      </c>
      <c r="C72" s="321" t="e">
        <v>#N/A</v>
      </c>
      <c r="D72" s="105">
        <v>118.649</v>
      </c>
      <c r="E72" s="322">
        <f t="shared" ref="E72:E80" si="5">AVERAGEIF($A$34:$A$95,A72,$F$34:$F$95)</f>
        <v>118.67101666666666</v>
      </c>
      <c r="F72" s="322">
        <v>118.649</v>
      </c>
      <c r="G72" s="103"/>
    </row>
    <row r="73" spans="1:7" x14ac:dyDescent="0.25">
      <c r="A73" s="109">
        <f t="shared" si="1"/>
        <v>2026</v>
      </c>
      <c r="B73" s="320">
        <v>46113</v>
      </c>
      <c r="C73" s="321" t="e">
        <v>#N/A</v>
      </c>
      <c r="D73" s="105">
        <v>119.3155</v>
      </c>
      <c r="E73" s="322">
        <f t="shared" si="5"/>
        <v>118.67101666666666</v>
      </c>
      <c r="F73" s="322">
        <v>119.3155</v>
      </c>
      <c r="G73" s="103"/>
    </row>
    <row r="74" spans="1:7" x14ac:dyDescent="0.25">
      <c r="A74" s="109">
        <f t="shared" si="1"/>
        <v>2026</v>
      </c>
      <c r="B74" s="320">
        <v>46143</v>
      </c>
      <c r="C74" s="321" t="e">
        <v>#N/A</v>
      </c>
      <c r="D74" s="105">
        <v>119.1609</v>
      </c>
      <c r="E74" s="322">
        <f t="shared" si="5"/>
        <v>118.67101666666666</v>
      </c>
      <c r="F74" s="322">
        <v>119.1609</v>
      </c>
      <c r="G74" s="103"/>
    </row>
    <row r="75" spans="1:7" x14ac:dyDescent="0.25">
      <c r="A75" s="109">
        <f t="shared" si="1"/>
        <v>2026</v>
      </c>
      <c r="B75" s="320">
        <v>46174</v>
      </c>
      <c r="C75" s="321" t="e">
        <v>#N/A</v>
      </c>
      <c r="D75" s="105">
        <v>118.75920000000001</v>
      </c>
      <c r="E75" s="322">
        <f t="shared" si="5"/>
        <v>118.67101666666666</v>
      </c>
      <c r="F75" s="322">
        <v>118.75920000000001</v>
      </c>
      <c r="G75" s="103"/>
    </row>
    <row r="76" spans="1:7" x14ac:dyDescent="0.25">
      <c r="A76" s="109">
        <f t="shared" si="1"/>
        <v>2026</v>
      </c>
      <c r="B76" s="320">
        <v>46204</v>
      </c>
      <c r="C76" s="321" t="e">
        <v>#N/A</v>
      </c>
      <c r="D76" s="105">
        <v>118.5484</v>
      </c>
      <c r="E76" s="322">
        <f t="shared" si="5"/>
        <v>118.67101666666666</v>
      </c>
      <c r="F76" s="322">
        <v>118.5484</v>
      </c>
      <c r="G76" s="103"/>
    </row>
    <row r="77" spans="1:7" x14ac:dyDescent="0.25">
      <c r="A77" s="109">
        <f t="shared" si="1"/>
        <v>2026</v>
      </c>
      <c r="B77" s="320">
        <v>46235</v>
      </c>
      <c r="C77" s="321" t="e">
        <v>#N/A</v>
      </c>
      <c r="D77" s="105">
        <v>118.4318</v>
      </c>
      <c r="E77" s="322">
        <f t="shared" si="5"/>
        <v>118.67101666666666</v>
      </c>
      <c r="F77" s="322">
        <v>118.4318</v>
      </c>
      <c r="G77" s="103"/>
    </row>
    <row r="78" spans="1:7" x14ac:dyDescent="0.25">
      <c r="A78" s="109">
        <f t="shared" si="1"/>
        <v>2026</v>
      </c>
      <c r="B78" s="320">
        <v>46266</v>
      </c>
      <c r="C78" s="321" t="e">
        <v>#N/A</v>
      </c>
      <c r="D78" s="105">
        <v>118.4104</v>
      </c>
      <c r="E78" s="322">
        <f t="shared" si="5"/>
        <v>118.67101666666666</v>
      </c>
      <c r="F78" s="322">
        <v>118.4104</v>
      </c>
      <c r="G78" s="103"/>
    </row>
    <row r="79" spans="1:7" x14ac:dyDescent="0.25">
      <c r="A79" s="109">
        <f t="shared" si="1"/>
        <v>2026</v>
      </c>
      <c r="B79" s="320">
        <v>46296</v>
      </c>
      <c r="C79" s="321" t="e">
        <v>#N/A</v>
      </c>
      <c r="D79" s="105">
        <v>118.4729</v>
      </c>
      <c r="E79" s="322">
        <f t="shared" si="5"/>
        <v>118.67101666666666</v>
      </c>
      <c r="F79" s="322">
        <v>118.4729</v>
      </c>
      <c r="G79" s="103"/>
    </row>
    <row r="80" spans="1:7" x14ac:dyDescent="0.25">
      <c r="A80" s="109">
        <f t="shared" si="1"/>
        <v>2026</v>
      </c>
      <c r="B80" s="320">
        <v>46327</v>
      </c>
      <c r="C80" s="321" t="e">
        <v>#N/A</v>
      </c>
      <c r="D80" s="105">
        <v>118.761</v>
      </c>
      <c r="E80" s="322">
        <f t="shared" si="5"/>
        <v>118.67101666666666</v>
      </c>
      <c r="F80" s="322">
        <v>118.761</v>
      </c>
      <c r="G80" s="103"/>
    </row>
    <row r="81" spans="1:7" x14ac:dyDescent="0.25">
      <c r="A81" s="109">
        <f t="shared" si="1"/>
        <v>2026</v>
      </c>
      <c r="B81" s="320">
        <v>46357</v>
      </c>
      <c r="C81" s="321" t="e">
        <v>#N/A</v>
      </c>
      <c r="D81" s="105">
        <v>118.81619999999999</v>
      </c>
      <c r="E81" s="322"/>
      <c r="F81" s="322">
        <v>118.81619999999999</v>
      </c>
      <c r="G81" s="103"/>
    </row>
    <row r="82" spans="1:7" x14ac:dyDescent="0.25">
      <c r="A82" s="109"/>
      <c r="B82" s="320"/>
      <c r="C82" s="109"/>
      <c r="D82" s="322"/>
      <c r="E82" s="109"/>
      <c r="F82" s="322"/>
      <c r="G82" s="103"/>
    </row>
    <row r="83" spans="1:7" x14ac:dyDescent="0.25">
      <c r="A83" s="109"/>
      <c r="B83" s="320"/>
      <c r="C83" s="109"/>
      <c r="D83" s="322"/>
      <c r="E83" s="109"/>
      <c r="F83" s="322"/>
      <c r="G83" s="103"/>
    </row>
    <row r="84" spans="1:7" x14ac:dyDescent="0.25">
      <c r="A84" s="109"/>
      <c r="B84" s="320"/>
      <c r="C84" s="109"/>
      <c r="D84" s="322"/>
      <c r="E84" s="109"/>
      <c r="F84" s="322"/>
      <c r="G84" s="103"/>
    </row>
    <row r="85" spans="1:7" x14ac:dyDescent="0.25">
      <c r="A85" s="109"/>
      <c r="B85" s="320"/>
      <c r="C85" s="109"/>
      <c r="D85" s="322"/>
      <c r="E85" s="109"/>
      <c r="F85" s="322"/>
      <c r="G85" s="103"/>
    </row>
    <row r="86" spans="1:7" x14ac:dyDescent="0.25">
      <c r="A86" s="109"/>
      <c r="B86" s="320"/>
      <c r="C86" s="109"/>
      <c r="D86" s="322"/>
      <c r="E86" s="109"/>
      <c r="F86" s="322"/>
      <c r="G86" s="103"/>
    </row>
    <row r="87" spans="1:7" x14ac:dyDescent="0.25">
      <c r="A87" s="109"/>
      <c r="B87" s="320"/>
      <c r="C87" s="109"/>
      <c r="D87" s="322"/>
      <c r="E87" s="109"/>
      <c r="F87" s="322"/>
      <c r="G87" s="103"/>
    </row>
    <row r="88" spans="1:7" x14ac:dyDescent="0.25">
      <c r="A88" s="52"/>
      <c r="B88" s="52" t="s">
        <v>0</v>
      </c>
      <c r="C88" s="109"/>
      <c r="D88" s="322"/>
      <c r="E88" s="109"/>
      <c r="F88" s="322"/>
      <c r="G88" s="103"/>
    </row>
    <row r="89" spans="1:7" x14ac:dyDescent="0.25">
      <c r="A89" s="21">
        <v>2.5</v>
      </c>
      <c r="B89" s="20">
        <v>-2</v>
      </c>
      <c r="C89" s="109"/>
      <c r="D89" s="322"/>
      <c r="E89" s="109"/>
      <c r="F89" s="322"/>
      <c r="G89" s="103"/>
    </row>
    <row r="90" spans="1:7" x14ac:dyDescent="0.25">
      <c r="A90" s="21">
        <v>2.5</v>
      </c>
      <c r="B90" s="20">
        <v>10</v>
      </c>
      <c r="C90" s="109"/>
      <c r="D90" s="322"/>
      <c r="E90" s="109"/>
      <c r="F90" s="322"/>
      <c r="G90" s="103"/>
    </row>
    <row r="91" spans="1:7" x14ac:dyDescent="0.25">
      <c r="B91" s="99"/>
      <c r="D91" s="104"/>
      <c r="F91" s="104"/>
      <c r="G91" s="103"/>
    </row>
    <row r="92" spans="1:7" x14ac:dyDescent="0.25">
      <c r="B92" s="99"/>
      <c r="D92" s="104"/>
      <c r="F92" s="104"/>
      <c r="G92" s="103"/>
    </row>
    <row r="93" spans="1:7" x14ac:dyDescent="0.25">
      <c r="B93" s="99"/>
      <c r="D93" s="104"/>
      <c r="F93" s="104"/>
      <c r="G93" s="103"/>
    </row>
    <row r="94" spans="1:7" x14ac:dyDescent="0.25">
      <c r="B94" s="99"/>
      <c r="D94" s="104"/>
      <c r="F94" s="104"/>
      <c r="G94" s="103"/>
    </row>
    <row r="95" spans="1:7" x14ac:dyDescent="0.25">
      <c r="B95" s="99"/>
      <c r="D95" s="104"/>
      <c r="F95" s="104"/>
      <c r="G95" s="103"/>
    </row>
    <row r="96" spans="1:7" x14ac:dyDescent="0.25">
      <c r="F96" s="104"/>
      <c r="G96" s="103"/>
    </row>
    <row r="97" spans="6:7" x14ac:dyDescent="0.25">
      <c r="F97" s="104"/>
      <c r="G97" s="103"/>
    </row>
    <row r="98" spans="6:7" x14ac:dyDescent="0.25">
      <c r="F98" s="104"/>
      <c r="G98" s="103"/>
    </row>
    <row r="99" spans="6:7" x14ac:dyDescent="0.25">
      <c r="F99" s="104"/>
      <c r="G99" s="103"/>
    </row>
    <row r="100" spans="6:7" x14ac:dyDescent="0.25">
      <c r="F100" s="104"/>
      <c r="G100" s="103"/>
    </row>
    <row r="101" spans="6:7" x14ac:dyDescent="0.25">
      <c r="F101" s="104"/>
      <c r="G101" s="103"/>
    </row>
    <row r="102" spans="6:7" x14ac:dyDescent="0.25">
      <c r="F102" s="104"/>
      <c r="G102" s="103"/>
    </row>
    <row r="103" spans="6:7" x14ac:dyDescent="0.25">
      <c r="F103" s="104"/>
      <c r="G103" s="103"/>
    </row>
    <row r="104" spans="6:7" x14ac:dyDescent="0.25">
      <c r="F104" s="104"/>
      <c r="G104" s="103"/>
    </row>
    <row r="105" spans="6:7" x14ac:dyDescent="0.25">
      <c r="F105" s="104"/>
    </row>
    <row r="106" spans="6:7" x14ac:dyDescent="0.25">
      <c r="F106" s="104"/>
    </row>
    <row r="107" spans="6:7" x14ac:dyDescent="0.25">
      <c r="F107" s="104"/>
    </row>
    <row r="108" spans="6:7" x14ac:dyDescent="0.25">
      <c r="F108" s="104"/>
    </row>
    <row r="109" spans="6:7" x14ac:dyDescent="0.25">
      <c r="F109" s="104"/>
    </row>
    <row r="110" spans="6:7" x14ac:dyDescent="0.25">
      <c r="F110" s="104"/>
    </row>
    <row r="111" spans="6:7" x14ac:dyDescent="0.25">
      <c r="F111" s="104"/>
    </row>
    <row r="112" spans="6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</sheetData>
  <mergeCells count="2">
    <mergeCell ref="C24:G24"/>
    <mergeCell ref="I24:L24"/>
  </mergeCells>
  <conditionalFormatting sqref="C34:D81">
    <cfRule type="expression" dxfId="6" priority="1" stopIfTrue="1">
      <formula>ISNA(C34)</formula>
    </cfRule>
  </conditionalFormatting>
  <hyperlinks>
    <hyperlink ref="A3" location="Contents!A1" display="Return to Contents" xr:uid="{00000000-0004-0000-1A00-000000000000}"/>
  </hyperlinks>
  <pageMargins left="0.7" right="0.7" top="0.75" bottom="0.75" header="0.3" footer="0.3"/>
  <pageSetup orientation="landscape" verticalDpi="599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AB131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25.7109375" style="97" customWidth="1"/>
    <col min="18" max="18" width="11" style="97" customWidth="1"/>
    <col min="19" max="26" width="9.28515625" style="97"/>
    <col min="27" max="28" width="9.28515625" style="98"/>
    <col min="29" max="16384" width="9.28515625" style="97"/>
  </cols>
  <sheetData>
    <row r="1" spans="1:18" x14ac:dyDescent="0.25">
      <c r="N1" s="110"/>
      <c r="Q1" s="110"/>
    </row>
    <row r="2" spans="1:18" ht="15.75" x14ac:dyDescent="0.25">
      <c r="A2" s="31" t="s">
        <v>967</v>
      </c>
    </row>
    <row r="3" spans="1:18" x14ac:dyDescent="0.25">
      <c r="A3" s="16" t="s">
        <v>16</v>
      </c>
      <c r="L3" s="98"/>
      <c r="M3" s="98"/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98"/>
      <c r="M4" s="98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98"/>
      <c r="M5" s="98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98"/>
      <c r="M6" s="98"/>
      <c r="Q6" s="258" t="s">
        <v>240</v>
      </c>
      <c r="R6" s="175" t="s">
        <v>245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98"/>
      <c r="M7" s="98"/>
      <c r="Q7" s="259" t="s">
        <v>241</v>
      </c>
      <c r="R7" s="176" t="s">
        <v>246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98"/>
      <c r="M8" s="98"/>
      <c r="Q8" s="259" t="s">
        <v>429</v>
      </c>
      <c r="R8" s="221" t="s">
        <v>247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98"/>
      <c r="M9" s="98"/>
      <c r="Q9" s="259" t="s">
        <v>428</v>
      </c>
      <c r="R9" s="221" t="s">
        <v>430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98"/>
      <c r="M10" s="98"/>
      <c r="Q10" s="257" t="s">
        <v>188</v>
      </c>
      <c r="R10" s="218" t="s">
        <v>244</v>
      </c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98"/>
      <c r="M11" s="98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98"/>
      <c r="M12" s="98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98"/>
      <c r="M13" s="98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98"/>
      <c r="M14" s="98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98"/>
      <c r="M15" s="98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98"/>
      <c r="M16" s="98"/>
    </row>
    <row r="17" spans="1:13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98"/>
      <c r="M17" s="98"/>
    </row>
    <row r="18" spans="1:13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98"/>
      <c r="M18" s="98"/>
    </row>
    <row r="19" spans="1:13" x14ac:dyDescent="0.25">
      <c r="A19" s="106"/>
      <c r="B19" s="106"/>
      <c r="C19" s="106"/>
      <c r="D19" s="106"/>
      <c r="E19" s="106"/>
      <c r="F19" s="106"/>
      <c r="G19" s="137"/>
      <c r="H19" s="137"/>
      <c r="I19" s="106"/>
      <c r="J19" s="106"/>
      <c r="K19" s="106"/>
      <c r="L19" s="98"/>
      <c r="M19" s="98"/>
    </row>
    <row r="20" spans="1:13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38"/>
      <c r="L20" s="98"/>
      <c r="M20" s="98"/>
    </row>
    <row r="21" spans="1:13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98"/>
      <c r="M21" s="98"/>
    </row>
    <row r="24" spans="1:13" x14ac:dyDescent="0.25">
      <c r="A24"/>
      <c r="B24"/>
      <c r="C24" s="463" t="s">
        <v>63</v>
      </c>
      <c r="D24" s="463"/>
      <c r="E24" s="463"/>
      <c r="F24" s="463"/>
      <c r="G24" s="463"/>
      <c r="H24" s="23"/>
      <c r="I24" s="463" t="s">
        <v>64</v>
      </c>
      <c r="J24" s="463"/>
      <c r="K24" s="463"/>
      <c r="L24" s="463"/>
    </row>
    <row r="25" spans="1:13" x14ac:dyDescent="0.25">
      <c r="A25" s="98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3" x14ac:dyDescent="0.25">
      <c r="A26" s="98"/>
      <c r="B26" s="21" t="s">
        <v>240</v>
      </c>
      <c r="C26" s="5">
        <v>33.127519820000003</v>
      </c>
      <c r="D26" s="5">
        <v>35.454489152000001</v>
      </c>
      <c r="E26" s="5">
        <v>36.82089259</v>
      </c>
      <c r="F26" s="5">
        <v>35.869725438000003</v>
      </c>
      <c r="G26" s="5">
        <v>37.240012163999999</v>
      </c>
      <c r="H26" s="20" t="s">
        <v>240</v>
      </c>
      <c r="I26" s="5">
        <f t="shared" ref="I26:L29" si="0">D26-C26</f>
        <v>2.3269693319999973</v>
      </c>
      <c r="J26" s="5">
        <f t="shared" si="0"/>
        <v>1.366403437999999</v>
      </c>
      <c r="K26" s="5">
        <f t="shared" si="0"/>
        <v>-0.95116715199999646</v>
      </c>
      <c r="L26" s="5">
        <f t="shared" si="0"/>
        <v>1.3702867259999962</v>
      </c>
    </row>
    <row r="27" spans="1:13" x14ac:dyDescent="0.25">
      <c r="A27" s="98"/>
      <c r="B27" s="21" t="s">
        <v>241</v>
      </c>
      <c r="C27" s="5">
        <v>23.367317807999999</v>
      </c>
      <c r="D27" s="5">
        <v>23.430591781</v>
      </c>
      <c r="E27" s="5">
        <v>23.441232240000001</v>
      </c>
      <c r="F27" s="5">
        <v>23.604469396999999</v>
      </c>
      <c r="G27" s="5">
        <v>23.159806438</v>
      </c>
      <c r="H27" s="20" t="s">
        <v>241</v>
      </c>
      <c r="I27" s="5">
        <f t="shared" si="0"/>
        <v>6.3273973000001149E-2</v>
      </c>
      <c r="J27" s="5">
        <f t="shared" si="0"/>
        <v>1.0640459000001101E-2</v>
      </c>
      <c r="K27" s="5">
        <f t="shared" si="0"/>
        <v>0.16323715699999752</v>
      </c>
      <c r="L27" s="5">
        <f t="shared" si="0"/>
        <v>-0.44466295899999864</v>
      </c>
    </row>
    <row r="28" spans="1:13" x14ac:dyDescent="0.25">
      <c r="A28" s="98"/>
      <c r="B28" s="21" t="s">
        <v>242</v>
      </c>
      <c r="C28" s="5">
        <v>23.218794520800003</v>
      </c>
      <c r="D28" s="5">
        <v>21.547241095499999</v>
      </c>
      <c r="E28" s="5">
        <v>21.132412567999999</v>
      </c>
      <c r="F28" s="5">
        <v>22.784613805100001</v>
      </c>
      <c r="G28" s="5">
        <v>21.999760923499998</v>
      </c>
      <c r="H28" s="20" t="s">
        <v>242</v>
      </c>
      <c r="I28" s="5">
        <f t="shared" si="0"/>
        <v>-1.6715534253000044</v>
      </c>
      <c r="J28" s="5">
        <f t="shared" si="0"/>
        <v>-0.41482852749999921</v>
      </c>
      <c r="K28" s="5">
        <f t="shared" si="0"/>
        <v>1.6522012371000017</v>
      </c>
      <c r="L28" s="5">
        <f t="shared" si="0"/>
        <v>-0.78485288160000266</v>
      </c>
    </row>
    <row r="29" spans="1:13" x14ac:dyDescent="0.25">
      <c r="A29" s="98"/>
      <c r="B29" s="54" t="s">
        <v>231</v>
      </c>
      <c r="C29" s="43">
        <f>+C30-SUM(C26:C28)</f>
        <v>8.7573459331999999</v>
      </c>
      <c r="D29" s="43">
        <f>+D30-SUM(D26:D28)</f>
        <v>8.9359245465000043</v>
      </c>
      <c r="E29" s="43">
        <f>+E30-SUM(E26:E28)</f>
        <v>9.0349992739999863</v>
      </c>
      <c r="F29" s="43">
        <f>+F30-SUM(F26:F28)</f>
        <v>9.3258579319000035</v>
      </c>
      <c r="G29" s="43">
        <f>+G30-SUM(G26:G28)</f>
        <v>9.3878307484999937</v>
      </c>
      <c r="H29" s="44" t="s">
        <v>231</v>
      </c>
      <c r="I29" s="43">
        <f t="shared" si="0"/>
        <v>0.17857861330000446</v>
      </c>
      <c r="J29" s="43">
        <f t="shared" si="0"/>
        <v>9.9074727499981918E-2</v>
      </c>
      <c r="K29" s="43">
        <f t="shared" si="0"/>
        <v>0.29085865790001719</v>
      </c>
      <c r="L29" s="43">
        <f t="shared" si="0"/>
        <v>6.197281659999021E-2</v>
      </c>
    </row>
    <row r="30" spans="1:13" x14ac:dyDescent="0.25">
      <c r="A30"/>
      <c r="B30" s="2" t="s">
        <v>204</v>
      </c>
      <c r="C30" s="5">
        <v>88.470978082000002</v>
      </c>
      <c r="D30" s="5">
        <v>89.368246575000001</v>
      </c>
      <c r="E30" s="5">
        <v>90.429536671999998</v>
      </c>
      <c r="F30" s="5">
        <v>91.584666572000003</v>
      </c>
      <c r="G30" s="5">
        <v>91.787410273999996</v>
      </c>
      <c r="H30" s="5"/>
      <c r="I30" s="10">
        <f>+SUM(I26:I29)</f>
        <v>0.89726849299999856</v>
      </c>
      <c r="J30" s="10">
        <f>+SUM(J26:J29)</f>
        <v>1.0612900969999828</v>
      </c>
      <c r="K30" s="10">
        <f>+SUM(K26:K29)</f>
        <v>1.1551299000000199</v>
      </c>
      <c r="L30" s="10">
        <f>+SUM(L26:L29)</f>
        <v>0.20274370199998515</v>
      </c>
    </row>
    <row r="31" spans="1:13" x14ac:dyDescent="0.25">
      <c r="A31" s="267" t="s">
        <v>997</v>
      </c>
      <c r="B31"/>
      <c r="C31"/>
      <c r="D31" s="2"/>
      <c r="E31"/>
      <c r="F31"/>
      <c r="G31"/>
      <c r="H31"/>
      <c r="I31" s="2"/>
      <c r="J31" s="19"/>
      <c r="K31" s="19"/>
      <c r="L31" s="19"/>
    </row>
    <row r="35" spans="1:7" x14ac:dyDescent="0.25">
      <c r="A35" s="109"/>
      <c r="B35" s="109"/>
      <c r="C35" s="109" t="s">
        <v>243</v>
      </c>
      <c r="D35" s="109" t="s">
        <v>211</v>
      </c>
      <c r="E35" s="333" t="s">
        <v>210</v>
      </c>
      <c r="F35" s="333" t="s">
        <v>444</v>
      </c>
    </row>
    <row r="36" spans="1:7" x14ac:dyDescent="0.25">
      <c r="A36" s="109">
        <f t="shared" ref="A36:A83" si="1">YEAR(B36)</f>
        <v>2023</v>
      </c>
      <c r="B36" s="320">
        <v>44927</v>
      </c>
      <c r="C36" s="348">
        <v>107.18551613</v>
      </c>
      <c r="D36" s="101" t="e">
        <v>#N/A</v>
      </c>
      <c r="E36" s="347"/>
      <c r="F36" s="347">
        <v>107.18551613</v>
      </c>
      <c r="G36" s="103"/>
    </row>
    <row r="37" spans="1:7" x14ac:dyDescent="0.25">
      <c r="A37" s="109">
        <f t="shared" si="1"/>
        <v>2023</v>
      </c>
      <c r="B37" s="320">
        <v>44958</v>
      </c>
      <c r="C37" s="348">
        <v>105.87621428999999</v>
      </c>
      <c r="D37" s="101" t="e">
        <v>#N/A</v>
      </c>
      <c r="E37" s="347">
        <f t="shared" ref="E37:E46" si="2">AVERAGEIF($A$36:$A$97,A37,$F$36:$F$97)</f>
        <v>89.437396710333317</v>
      </c>
      <c r="F37" s="347">
        <v>105.87621428999999</v>
      </c>
      <c r="G37" s="103"/>
    </row>
    <row r="38" spans="1:7" x14ac:dyDescent="0.25">
      <c r="A38" s="109">
        <f t="shared" si="1"/>
        <v>2023</v>
      </c>
      <c r="B38" s="320">
        <v>44986</v>
      </c>
      <c r="C38" s="348">
        <v>97.627516129</v>
      </c>
      <c r="D38" s="101" t="e">
        <v>#N/A</v>
      </c>
      <c r="E38" s="347">
        <f t="shared" si="2"/>
        <v>89.437396710333317</v>
      </c>
      <c r="F38" s="347">
        <v>97.627516129</v>
      </c>
      <c r="G38" s="103"/>
    </row>
    <row r="39" spans="1:7" x14ac:dyDescent="0.25">
      <c r="A39" s="109">
        <f t="shared" si="1"/>
        <v>2023</v>
      </c>
      <c r="B39" s="320">
        <v>45017</v>
      </c>
      <c r="C39" s="348">
        <v>80.943266667000003</v>
      </c>
      <c r="D39" s="101" t="e">
        <v>#N/A</v>
      </c>
      <c r="E39" s="347">
        <f t="shared" si="2"/>
        <v>89.437396710333317</v>
      </c>
      <c r="F39" s="347">
        <v>80.943266667000003</v>
      </c>
      <c r="G39" s="103"/>
    </row>
    <row r="40" spans="1:7" x14ac:dyDescent="0.25">
      <c r="A40" s="109">
        <f t="shared" si="1"/>
        <v>2023</v>
      </c>
      <c r="B40" s="320">
        <v>45047</v>
      </c>
      <c r="C40" s="348">
        <v>74.845903226000004</v>
      </c>
      <c r="D40" s="101" t="e">
        <v>#N/A</v>
      </c>
      <c r="E40" s="347">
        <f t="shared" si="2"/>
        <v>89.437396710333317</v>
      </c>
      <c r="F40" s="347">
        <v>74.845903226000004</v>
      </c>
      <c r="G40" s="103"/>
    </row>
    <row r="41" spans="1:7" x14ac:dyDescent="0.25">
      <c r="A41" s="109">
        <f t="shared" si="1"/>
        <v>2023</v>
      </c>
      <c r="B41" s="320">
        <v>45078</v>
      </c>
      <c r="C41" s="348">
        <v>78.971366666999998</v>
      </c>
      <c r="D41" s="101" t="e">
        <v>#N/A</v>
      </c>
      <c r="E41" s="347">
        <f t="shared" si="2"/>
        <v>89.437396710333317</v>
      </c>
      <c r="F41" s="347">
        <v>78.971366666999998</v>
      </c>
      <c r="G41" s="103"/>
    </row>
    <row r="42" spans="1:7" x14ac:dyDescent="0.25">
      <c r="A42" s="109">
        <f t="shared" si="1"/>
        <v>2023</v>
      </c>
      <c r="B42" s="320">
        <v>45108</v>
      </c>
      <c r="C42" s="348">
        <v>86.207322581</v>
      </c>
      <c r="D42" s="101" t="e">
        <v>#N/A</v>
      </c>
      <c r="E42" s="347">
        <f t="shared" si="2"/>
        <v>89.437396710333317</v>
      </c>
      <c r="F42" s="347">
        <v>86.207322581</v>
      </c>
      <c r="G42" s="103"/>
    </row>
    <row r="43" spans="1:7" x14ac:dyDescent="0.25">
      <c r="A43" s="109">
        <f t="shared" si="1"/>
        <v>2023</v>
      </c>
      <c r="B43" s="320">
        <v>45139</v>
      </c>
      <c r="C43" s="348">
        <v>86.409451613000002</v>
      </c>
      <c r="D43" s="101" t="e">
        <v>#N/A</v>
      </c>
      <c r="E43" s="347">
        <f t="shared" si="2"/>
        <v>89.437396710333317</v>
      </c>
      <c r="F43" s="347">
        <v>86.409451613000002</v>
      </c>
      <c r="G43" s="103"/>
    </row>
    <row r="44" spans="1:7" x14ac:dyDescent="0.25">
      <c r="A44" s="109">
        <f t="shared" si="1"/>
        <v>2023</v>
      </c>
      <c r="B44" s="320">
        <v>45170</v>
      </c>
      <c r="C44" s="348">
        <v>79.385666666999995</v>
      </c>
      <c r="D44" s="101" t="e">
        <v>#N/A</v>
      </c>
      <c r="E44" s="347">
        <f t="shared" si="2"/>
        <v>89.437396710333317</v>
      </c>
      <c r="F44" s="347">
        <v>79.385666666999995</v>
      </c>
      <c r="G44" s="103"/>
    </row>
    <row r="45" spans="1:7" x14ac:dyDescent="0.25">
      <c r="A45" s="109">
        <f t="shared" si="1"/>
        <v>2023</v>
      </c>
      <c r="B45" s="320">
        <v>45200</v>
      </c>
      <c r="C45" s="348">
        <v>78.918645161000001</v>
      </c>
      <c r="D45" s="101" t="e">
        <v>#N/A</v>
      </c>
      <c r="E45" s="347">
        <f t="shared" si="2"/>
        <v>89.437396710333317</v>
      </c>
      <c r="F45" s="347">
        <v>78.918645161000001</v>
      </c>
      <c r="G45" s="103"/>
    </row>
    <row r="46" spans="1:7" x14ac:dyDescent="0.25">
      <c r="A46" s="109">
        <f t="shared" si="1"/>
        <v>2023</v>
      </c>
      <c r="B46" s="320">
        <v>45231</v>
      </c>
      <c r="C46" s="348">
        <v>94.372633332999996</v>
      </c>
      <c r="D46" s="101" t="e">
        <v>#N/A</v>
      </c>
      <c r="E46" s="347">
        <f t="shared" si="2"/>
        <v>89.437396710333317</v>
      </c>
      <c r="F46" s="347">
        <v>94.372633332999996</v>
      </c>
      <c r="G46" s="103"/>
    </row>
    <row r="47" spans="1:7" x14ac:dyDescent="0.25">
      <c r="A47" s="109">
        <f t="shared" si="1"/>
        <v>2023</v>
      </c>
      <c r="B47" s="320">
        <v>45261</v>
      </c>
      <c r="C47" s="348">
        <v>102.50525806</v>
      </c>
      <c r="D47" s="101" t="e">
        <v>#N/A</v>
      </c>
      <c r="E47" s="347"/>
      <c r="F47" s="347">
        <v>102.50525806</v>
      </c>
      <c r="G47" s="103"/>
    </row>
    <row r="48" spans="1:7" x14ac:dyDescent="0.25">
      <c r="A48" s="109">
        <f t="shared" si="1"/>
        <v>2024</v>
      </c>
      <c r="B48" s="320">
        <v>45292</v>
      </c>
      <c r="C48" s="348">
        <v>120.40845835</v>
      </c>
      <c r="D48" s="101" t="e">
        <v>#N/A</v>
      </c>
      <c r="E48" s="347"/>
      <c r="F48" s="347">
        <v>120.40845835</v>
      </c>
      <c r="G48" s="103"/>
    </row>
    <row r="49" spans="1:7" x14ac:dyDescent="0.25">
      <c r="A49" s="109">
        <f t="shared" si="1"/>
        <v>2024</v>
      </c>
      <c r="B49" s="320">
        <v>45323</v>
      </c>
      <c r="C49" s="348">
        <v>102.52327566</v>
      </c>
      <c r="D49" s="101" t="e">
        <v>#N/A</v>
      </c>
      <c r="E49" s="347">
        <f>AVERAGEIF($A$36:$A$97,A49,$F$36:$F$97)</f>
        <v>90.415341416499999</v>
      </c>
      <c r="F49" s="347">
        <v>102.52327566</v>
      </c>
      <c r="G49" s="103"/>
    </row>
    <row r="50" spans="1:7" x14ac:dyDescent="0.25">
      <c r="A50" s="109">
        <f t="shared" si="1"/>
        <v>2024</v>
      </c>
      <c r="B50" s="320">
        <v>45352</v>
      </c>
      <c r="C50" s="348">
        <v>90.450004774000007</v>
      </c>
      <c r="D50" s="101" t="e">
        <v>#N/A</v>
      </c>
      <c r="E50" s="347">
        <f>AVERAGEIF($A$36:$A$97,A50,$F$36:$F$97)</f>
        <v>90.415341416499999</v>
      </c>
      <c r="F50" s="347">
        <v>90.450004774000007</v>
      </c>
      <c r="G50" s="103"/>
    </row>
    <row r="51" spans="1:7" x14ac:dyDescent="0.25">
      <c r="A51" s="109">
        <f t="shared" si="1"/>
        <v>2024</v>
      </c>
      <c r="B51" s="320">
        <v>45383</v>
      </c>
      <c r="C51" s="348">
        <v>80.131969900000001</v>
      </c>
      <c r="D51" s="101" t="e">
        <v>#N/A</v>
      </c>
      <c r="E51" s="347">
        <f t="shared" ref="E51:E58" si="3">AVERAGEIF($A$36:$A$97,A51,$F$36:$F$97)</f>
        <v>90.415341416499999</v>
      </c>
      <c r="F51" s="347">
        <v>80.131969900000001</v>
      </c>
      <c r="G51" s="103"/>
    </row>
    <row r="52" spans="1:7" x14ac:dyDescent="0.25">
      <c r="A52" s="109">
        <f t="shared" si="1"/>
        <v>2024</v>
      </c>
      <c r="B52" s="320">
        <v>45413</v>
      </c>
      <c r="C52" s="348">
        <v>75.591956902999996</v>
      </c>
      <c r="D52" s="101" t="e">
        <v>#N/A</v>
      </c>
      <c r="E52" s="347">
        <f t="shared" si="3"/>
        <v>90.415341416499999</v>
      </c>
      <c r="F52" s="347">
        <v>75.591956902999996</v>
      </c>
      <c r="G52" s="103"/>
    </row>
    <row r="53" spans="1:7" x14ac:dyDescent="0.25">
      <c r="A53" s="109">
        <f t="shared" si="1"/>
        <v>2024</v>
      </c>
      <c r="B53" s="320">
        <v>45444</v>
      </c>
      <c r="C53" s="348">
        <v>81.080207099999996</v>
      </c>
      <c r="D53" s="101" t="e">
        <v>#N/A</v>
      </c>
      <c r="E53" s="347">
        <f t="shared" si="3"/>
        <v>90.415341416499999</v>
      </c>
      <c r="F53" s="347">
        <v>81.080207099999996</v>
      </c>
      <c r="G53" s="103"/>
    </row>
    <row r="54" spans="1:7" x14ac:dyDescent="0.25">
      <c r="A54" s="109">
        <f t="shared" si="1"/>
        <v>2024</v>
      </c>
      <c r="B54" s="320">
        <v>45474</v>
      </c>
      <c r="C54" s="348">
        <v>88.602843386999993</v>
      </c>
      <c r="D54" s="101" t="e">
        <v>#N/A</v>
      </c>
      <c r="E54" s="347">
        <f t="shared" si="3"/>
        <v>90.415341416499999</v>
      </c>
      <c r="F54" s="347">
        <v>88.602843386999993</v>
      </c>
      <c r="G54" s="103"/>
    </row>
    <row r="55" spans="1:7" x14ac:dyDescent="0.25">
      <c r="A55" s="109">
        <f t="shared" si="1"/>
        <v>2024</v>
      </c>
      <c r="B55" s="320">
        <v>45505</v>
      </c>
      <c r="C55" s="348">
        <v>87.942371031999997</v>
      </c>
      <c r="D55" s="101" t="e">
        <v>#N/A</v>
      </c>
      <c r="E55" s="347">
        <f t="shared" si="3"/>
        <v>90.415341416499999</v>
      </c>
      <c r="F55" s="347">
        <v>87.942371031999997</v>
      </c>
      <c r="G55" s="103"/>
    </row>
    <row r="56" spans="1:7" x14ac:dyDescent="0.25">
      <c r="A56" s="109">
        <f t="shared" si="1"/>
        <v>2024</v>
      </c>
      <c r="B56" s="320">
        <v>45536</v>
      </c>
      <c r="C56" s="348">
        <v>80.619891698000004</v>
      </c>
      <c r="D56" s="101" t="e">
        <v>#N/A</v>
      </c>
      <c r="E56" s="347">
        <f t="shared" si="3"/>
        <v>90.415341416499999</v>
      </c>
      <c r="F56" s="347">
        <v>80.619891698000004</v>
      </c>
      <c r="G56" s="103"/>
    </row>
    <row r="57" spans="1:7" x14ac:dyDescent="0.25">
      <c r="A57" s="109">
        <f t="shared" si="1"/>
        <v>2024</v>
      </c>
      <c r="B57" s="320">
        <v>45566</v>
      </c>
      <c r="C57" s="348">
        <v>78.623886225999996</v>
      </c>
      <c r="D57" s="101" t="e">
        <v>#N/A</v>
      </c>
      <c r="E57" s="347">
        <f t="shared" si="3"/>
        <v>90.415341416499999</v>
      </c>
      <c r="F57" s="347">
        <v>78.623886225999996</v>
      </c>
      <c r="G57" s="103"/>
    </row>
    <row r="58" spans="1:7" x14ac:dyDescent="0.25">
      <c r="A58" s="109">
        <f t="shared" si="1"/>
        <v>2024</v>
      </c>
      <c r="B58" s="320">
        <v>45597</v>
      </c>
      <c r="C58" s="348">
        <v>90.417965198000005</v>
      </c>
      <c r="D58" s="101" t="e">
        <v>#N/A</v>
      </c>
      <c r="E58" s="347">
        <f t="shared" si="3"/>
        <v>90.415341416499999</v>
      </c>
      <c r="F58" s="347">
        <v>90.417965198000005</v>
      </c>
      <c r="G58" s="103"/>
    </row>
    <row r="59" spans="1:7" x14ac:dyDescent="0.25">
      <c r="A59" s="109">
        <f t="shared" si="1"/>
        <v>2024</v>
      </c>
      <c r="B59" s="320">
        <v>45627</v>
      </c>
      <c r="C59" s="348">
        <v>108.59126677</v>
      </c>
      <c r="D59" s="101" t="e">
        <v>#N/A</v>
      </c>
      <c r="E59" s="347"/>
      <c r="F59" s="347">
        <v>108.59126677</v>
      </c>
      <c r="G59" s="103"/>
    </row>
    <row r="60" spans="1:7" x14ac:dyDescent="0.25">
      <c r="A60" s="109">
        <f t="shared" si="1"/>
        <v>2025</v>
      </c>
      <c r="B60" s="320">
        <v>45658</v>
      </c>
      <c r="C60" s="348">
        <v>126.76182674</v>
      </c>
      <c r="D60" s="101" t="e">
        <v>#N/A</v>
      </c>
      <c r="E60" s="347"/>
      <c r="F60" s="347">
        <v>126.76182674</v>
      </c>
      <c r="G60" s="103"/>
    </row>
    <row r="61" spans="1:7" x14ac:dyDescent="0.25">
      <c r="A61" s="109">
        <f t="shared" si="1"/>
        <v>2025</v>
      </c>
      <c r="B61" s="320">
        <v>45689</v>
      </c>
      <c r="C61" s="348">
        <v>115.88382246</v>
      </c>
      <c r="D61" s="101" t="e">
        <v>#N/A</v>
      </c>
      <c r="E61" s="347">
        <f t="shared" ref="E61:E70" si="4">AVERAGEIF($A$36:$A$97,A61,$F$36:$F$97)</f>
        <v>91.689433620000003</v>
      </c>
      <c r="F61" s="347">
        <v>115.88382246</v>
      </c>
      <c r="G61" s="103"/>
    </row>
    <row r="62" spans="1:7" x14ac:dyDescent="0.25">
      <c r="A62" s="109">
        <f t="shared" si="1"/>
        <v>2025</v>
      </c>
      <c r="B62" s="320">
        <v>45717</v>
      </c>
      <c r="C62" s="348">
        <v>88.909874645000002</v>
      </c>
      <c r="D62" s="101" t="e">
        <v>#N/A</v>
      </c>
      <c r="E62" s="347">
        <f t="shared" si="4"/>
        <v>91.689433620000003</v>
      </c>
      <c r="F62" s="347">
        <v>88.909874645000002</v>
      </c>
      <c r="G62" s="103"/>
    </row>
    <row r="63" spans="1:7" x14ac:dyDescent="0.25">
      <c r="A63" s="109">
        <f t="shared" si="1"/>
        <v>2025</v>
      </c>
      <c r="B63" s="320">
        <v>45748</v>
      </c>
      <c r="C63" s="348">
        <v>79.554458664999999</v>
      </c>
      <c r="D63" s="101" t="e">
        <v>#N/A</v>
      </c>
      <c r="E63" s="347">
        <f t="shared" si="4"/>
        <v>91.689433620000003</v>
      </c>
      <c r="F63" s="347">
        <v>79.554458664999999</v>
      </c>
      <c r="G63" s="103"/>
    </row>
    <row r="64" spans="1:7" x14ac:dyDescent="0.25">
      <c r="A64" s="109">
        <f t="shared" si="1"/>
        <v>2025</v>
      </c>
      <c r="B64" s="320">
        <v>45778</v>
      </c>
      <c r="C64" s="348">
        <v>74.600502645000006</v>
      </c>
      <c r="D64" s="101" t="e">
        <v>#N/A</v>
      </c>
      <c r="E64" s="347">
        <f t="shared" si="4"/>
        <v>91.689433620000003</v>
      </c>
      <c r="F64" s="347">
        <v>74.600502645000006</v>
      </c>
      <c r="G64" s="103"/>
    </row>
    <row r="65" spans="1:7" x14ac:dyDescent="0.25">
      <c r="A65" s="109">
        <f t="shared" si="1"/>
        <v>2025</v>
      </c>
      <c r="B65" s="320">
        <v>45809</v>
      </c>
      <c r="C65" s="348">
        <v>80.693124664999999</v>
      </c>
      <c r="D65" s="101" t="e">
        <v>#N/A</v>
      </c>
      <c r="E65" s="347">
        <f t="shared" si="4"/>
        <v>91.689433620000003</v>
      </c>
      <c r="F65" s="347">
        <v>80.693124664999999</v>
      </c>
      <c r="G65" s="103"/>
    </row>
    <row r="66" spans="1:7" x14ac:dyDescent="0.25">
      <c r="A66" s="109">
        <f t="shared" si="1"/>
        <v>2025</v>
      </c>
      <c r="B66" s="320">
        <v>45839</v>
      </c>
      <c r="C66" s="348">
        <v>88.149187968000007</v>
      </c>
      <c r="D66" s="101" t="e">
        <v>#N/A</v>
      </c>
      <c r="E66" s="347">
        <f t="shared" si="4"/>
        <v>91.689433620000003</v>
      </c>
      <c r="F66" s="347">
        <v>88.149187968000007</v>
      </c>
      <c r="G66" s="103"/>
    </row>
    <row r="67" spans="1:7" x14ac:dyDescent="0.25">
      <c r="A67" s="109">
        <f t="shared" si="1"/>
        <v>2025</v>
      </c>
      <c r="B67" s="320">
        <v>45870</v>
      </c>
      <c r="C67" s="348">
        <v>85.275660451999997</v>
      </c>
      <c r="D67" s="101" t="e">
        <v>#N/A</v>
      </c>
      <c r="E67" s="347">
        <f t="shared" si="4"/>
        <v>91.689433620000003</v>
      </c>
      <c r="F67" s="347">
        <v>85.275660451999997</v>
      </c>
      <c r="G67" s="103"/>
    </row>
    <row r="68" spans="1:7" x14ac:dyDescent="0.25">
      <c r="A68" s="109">
        <f t="shared" si="1"/>
        <v>2025</v>
      </c>
      <c r="B68" s="320">
        <v>45901</v>
      </c>
      <c r="C68" s="348">
        <v>79.076577099999994</v>
      </c>
      <c r="D68" s="101" t="e">
        <v>#N/A</v>
      </c>
      <c r="E68" s="347">
        <f t="shared" si="4"/>
        <v>91.689433620000003</v>
      </c>
      <c r="F68" s="347">
        <v>79.076577099999994</v>
      </c>
      <c r="G68" s="103"/>
    </row>
    <row r="69" spans="1:7" x14ac:dyDescent="0.25">
      <c r="A69" s="109">
        <f t="shared" si="1"/>
        <v>2025</v>
      </c>
      <c r="B69" s="320">
        <v>45931</v>
      </c>
      <c r="C69" s="348">
        <v>79.462688099999994</v>
      </c>
      <c r="D69" s="101">
        <v>79.462688099999994</v>
      </c>
      <c r="E69" s="347">
        <f t="shared" si="4"/>
        <v>91.689433620000003</v>
      </c>
      <c r="F69" s="347">
        <v>79.462688099999994</v>
      </c>
      <c r="G69" s="103"/>
    </row>
    <row r="70" spans="1:7" x14ac:dyDescent="0.25">
      <c r="A70" s="109">
        <f t="shared" si="1"/>
        <v>2025</v>
      </c>
      <c r="B70" s="320">
        <v>45962</v>
      </c>
      <c r="C70" s="348" t="e">
        <v>#N/A</v>
      </c>
      <c r="D70" s="101">
        <v>93.090379999999996</v>
      </c>
      <c r="E70" s="347">
        <f t="shared" si="4"/>
        <v>91.689433620000003</v>
      </c>
      <c r="F70" s="347">
        <v>93.090379999999996</v>
      </c>
      <c r="G70" s="103"/>
    </row>
    <row r="71" spans="1:7" x14ac:dyDescent="0.25">
      <c r="A71" s="109">
        <f t="shared" si="1"/>
        <v>2025</v>
      </c>
      <c r="B71" s="320">
        <v>45992</v>
      </c>
      <c r="C71" s="348" t="e">
        <v>#N/A</v>
      </c>
      <c r="D71" s="101">
        <v>108.8151</v>
      </c>
      <c r="E71" s="347"/>
      <c r="F71" s="347">
        <v>108.8151</v>
      </c>
      <c r="G71" s="103"/>
    </row>
    <row r="72" spans="1:7" x14ac:dyDescent="0.25">
      <c r="A72" s="109">
        <f t="shared" si="1"/>
        <v>2026</v>
      </c>
      <c r="B72" s="320">
        <v>46023</v>
      </c>
      <c r="C72" s="348" t="e">
        <v>#N/A</v>
      </c>
      <c r="D72" s="101">
        <v>116.7208</v>
      </c>
      <c r="E72" s="347"/>
      <c r="F72" s="347">
        <v>116.7208</v>
      </c>
      <c r="G72" s="103"/>
    </row>
    <row r="73" spans="1:7" x14ac:dyDescent="0.25">
      <c r="A73" s="109">
        <f t="shared" si="1"/>
        <v>2026</v>
      </c>
      <c r="B73" s="320">
        <v>46054</v>
      </c>
      <c r="C73" s="348" t="e">
        <v>#N/A</v>
      </c>
      <c r="D73" s="101">
        <v>109.0506</v>
      </c>
      <c r="E73" s="347">
        <f t="shared" ref="E73:E82" si="5">AVERAGEIF($A$36:$A$97,A73,$F$36:$F$97)</f>
        <v>91.849451666666667</v>
      </c>
      <c r="F73" s="347">
        <v>109.0506</v>
      </c>
      <c r="G73" s="103"/>
    </row>
    <row r="74" spans="1:7" x14ac:dyDescent="0.25">
      <c r="A74" s="109">
        <f t="shared" si="1"/>
        <v>2026</v>
      </c>
      <c r="B74" s="320">
        <v>46082</v>
      </c>
      <c r="C74" s="348" t="e">
        <v>#N/A</v>
      </c>
      <c r="D74" s="101">
        <v>93.434719999999999</v>
      </c>
      <c r="E74" s="347">
        <f t="shared" si="5"/>
        <v>91.849451666666667</v>
      </c>
      <c r="F74" s="347">
        <v>93.434719999999999</v>
      </c>
      <c r="G74" s="103"/>
    </row>
    <row r="75" spans="1:7" x14ac:dyDescent="0.25">
      <c r="A75" s="109">
        <f t="shared" si="1"/>
        <v>2026</v>
      </c>
      <c r="B75" s="320">
        <v>46113</v>
      </c>
      <c r="C75" s="348" t="e">
        <v>#N/A</v>
      </c>
      <c r="D75" s="101">
        <v>80.587639999999993</v>
      </c>
      <c r="E75" s="347">
        <f t="shared" si="5"/>
        <v>91.849451666666667</v>
      </c>
      <c r="F75" s="347">
        <v>80.587639999999993</v>
      </c>
      <c r="G75" s="103"/>
    </row>
    <row r="76" spans="1:7" x14ac:dyDescent="0.25">
      <c r="A76" s="109">
        <f t="shared" si="1"/>
        <v>2026</v>
      </c>
      <c r="B76" s="320">
        <v>46143</v>
      </c>
      <c r="C76" s="348" t="e">
        <v>#N/A</v>
      </c>
      <c r="D76" s="101">
        <v>74.825419999999994</v>
      </c>
      <c r="E76" s="347">
        <f t="shared" si="5"/>
        <v>91.849451666666667</v>
      </c>
      <c r="F76" s="347">
        <v>74.825419999999994</v>
      </c>
      <c r="G76" s="103"/>
    </row>
    <row r="77" spans="1:7" x14ac:dyDescent="0.25">
      <c r="A77" s="109">
        <f t="shared" si="1"/>
        <v>2026</v>
      </c>
      <c r="B77" s="320">
        <v>46174</v>
      </c>
      <c r="C77" s="348" t="e">
        <v>#N/A</v>
      </c>
      <c r="D77" s="101">
        <v>80.632390000000001</v>
      </c>
      <c r="E77" s="347">
        <f t="shared" si="5"/>
        <v>91.849451666666667</v>
      </c>
      <c r="F77" s="347">
        <v>80.632390000000001</v>
      </c>
      <c r="G77" s="103"/>
    </row>
    <row r="78" spans="1:7" x14ac:dyDescent="0.25">
      <c r="A78" s="109">
        <f t="shared" si="1"/>
        <v>2026</v>
      </c>
      <c r="B78" s="320">
        <v>46204</v>
      </c>
      <c r="C78" s="348" t="e">
        <v>#N/A</v>
      </c>
      <c r="D78" s="101">
        <v>88.526169999999993</v>
      </c>
      <c r="E78" s="347">
        <f t="shared" si="5"/>
        <v>91.849451666666667</v>
      </c>
      <c r="F78" s="347">
        <v>88.526169999999993</v>
      </c>
      <c r="G78" s="103"/>
    </row>
    <row r="79" spans="1:7" x14ac:dyDescent="0.25">
      <c r="A79" s="109">
        <f t="shared" si="1"/>
        <v>2026</v>
      </c>
      <c r="B79" s="320">
        <v>46235</v>
      </c>
      <c r="C79" s="348" t="e">
        <v>#N/A</v>
      </c>
      <c r="D79" s="101">
        <v>89.205939999999998</v>
      </c>
      <c r="E79" s="347">
        <f t="shared" si="5"/>
        <v>91.849451666666667</v>
      </c>
      <c r="F79" s="347">
        <v>89.205939999999998</v>
      </c>
      <c r="G79" s="103"/>
    </row>
    <row r="80" spans="1:7" x14ac:dyDescent="0.25">
      <c r="A80" s="109">
        <f t="shared" si="1"/>
        <v>2026</v>
      </c>
      <c r="B80" s="320">
        <v>46266</v>
      </c>
      <c r="C80" s="348" t="e">
        <v>#N/A</v>
      </c>
      <c r="D80" s="101">
        <v>83.022509999999997</v>
      </c>
      <c r="E80" s="347">
        <f t="shared" si="5"/>
        <v>91.849451666666667</v>
      </c>
      <c r="F80" s="347">
        <v>83.022509999999997</v>
      </c>
      <c r="G80" s="103"/>
    </row>
    <row r="81" spans="1:7" x14ac:dyDescent="0.25">
      <c r="A81" s="109">
        <f t="shared" si="1"/>
        <v>2026</v>
      </c>
      <c r="B81" s="320">
        <v>46296</v>
      </c>
      <c r="C81" s="348" t="e">
        <v>#N/A</v>
      </c>
      <c r="D81" s="101">
        <v>82.110699999999994</v>
      </c>
      <c r="E81" s="347">
        <f t="shared" si="5"/>
        <v>91.849451666666667</v>
      </c>
      <c r="F81" s="347">
        <v>82.110699999999994</v>
      </c>
      <c r="G81" s="103"/>
    </row>
    <row r="82" spans="1:7" x14ac:dyDescent="0.25">
      <c r="A82" s="109">
        <f t="shared" si="1"/>
        <v>2026</v>
      </c>
      <c r="B82" s="320">
        <v>46327</v>
      </c>
      <c r="C82" s="348" t="e">
        <v>#N/A</v>
      </c>
      <c r="D82" s="101">
        <v>94.196929999999995</v>
      </c>
      <c r="E82" s="347">
        <f t="shared" si="5"/>
        <v>91.849451666666667</v>
      </c>
      <c r="F82" s="347">
        <v>94.196929999999995</v>
      </c>
      <c r="G82" s="103"/>
    </row>
    <row r="83" spans="1:7" x14ac:dyDescent="0.25">
      <c r="A83" s="109">
        <f t="shared" si="1"/>
        <v>2026</v>
      </c>
      <c r="B83" s="320">
        <v>46357</v>
      </c>
      <c r="C83" s="348" t="e">
        <v>#N/A</v>
      </c>
      <c r="D83" s="101">
        <v>109.8796</v>
      </c>
      <c r="E83" s="347"/>
      <c r="F83" s="347">
        <v>109.8796</v>
      </c>
      <c r="G83" s="103"/>
    </row>
    <row r="84" spans="1:7" x14ac:dyDescent="0.25">
      <c r="A84" s="109"/>
      <c r="B84" s="320"/>
      <c r="C84" s="109"/>
      <c r="D84" s="322"/>
      <c r="E84" s="109"/>
      <c r="F84" s="322"/>
      <c r="G84" s="103"/>
    </row>
    <row r="85" spans="1:7" x14ac:dyDescent="0.25">
      <c r="A85" s="109"/>
      <c r="B85" s="320"/>
      <c r="C85" s="109"/>
      <c r="D85" s="322"/>
      <c r="E85" s="109"/>
      <c r="F85" s="322"/>
      <c r="G85" s="103"/>
    </row>
    <row r="86" spans="1:7" x14ac:dyDescent="0.25">
      <c r="A86" s="109"/>
      <c r="B86" s="320"/>
      <c r="C86" s="109"/>
      <c r="D86" s="322"/>
      <c r="E86" s="109"/>
      <c r="F86" s="322"/>
      <c r="G86" s="103"/>
    </row>
    <row r="87" spans="1:7" x14ac:dyDescent="0.25">
      <c r="A87" s="109"/>
      <c r="B87" s="320"/>
      <c r="C87" s="109"/>
      <c r="D87" s="322"/>
      <c r="E87" s="109"/>
      <c r="F87" s="322"/>
      <c r="G87" s="103"/>
    </row>
    <row r="88" spans="1:7" x14ac:dyDescent="0.25">
      <c r="A88" s="109"/>
      <c r="B88" s="320"/>
      <c r="C88" s="109"/>
      <c r="D88" s="322"/>
      <c r="E88" s="109"/>
      <c r="F88" s="322"/>
      <c r="G88" s="103"/>
    </row>
    <row r="89" spans="1:7" x14ac:dyDescent="0.25">
      <c r="A89" s="52"/>
      <c r="B89" s="52" t="s">
        <v>0</v>
      </c>
      <c r="C89" s="109"/>
      <c r="D89" s="322"/>
      <c r="E89" s="109"/>
      <c r="F89" s="322"/>
      <c r="G89" s="103"/>
    </row>
    <row r="90" spans="1:7" x14ac:dyDescent="0.25">
      <c r="A90" s="21">
        <v>2.5</v>
      </c>
      <c r="B90" s="20">
        <v>-2</v>
      </c>
      <c r="C90" s="109"/>
      <c r="D90" s="322"/>
      <c r="E90" s="109"/>
      <c r="F90" s="322"/>
      <c r="G90" s="103"/>
    </row>
    <row r="91" spans="1:7" x14ac:dyDescent="0.25">
      <c r="A91" s="21">
        <v>2.5</v>
      </c>
      <c r="B91" s="20">
        <v>4</v>
      </c>
      <c r="C91" s="109"/>
      <c r="D91" s="322"/>
      <c r="E91" s="109"/>
      <c r="F91" s="322"/>
      <c r="G91" s="103"/>
    </row>
    <row r="92" spans="1:7" x14ac:dyDescent="0.25">
      <c r="A92" s="109"/>
      <c r="B92" s="320"/>
      <c r="C92" s="109"/>
      <c r="D92" s="322"/>
      <c r="E92" s="109"/>
      <c r="F92" s="322"/>
      <c r="G92" s="103"/>
    </row>
    <row r="93" spans="1:7" x14ac:dyDescent="0.25">
      <c r="B93" s="99"/>
      <c r="D93" s="104"/>
      <c r="F93" s="104"/>
      <c r="G93" s="103"/>
    </row>
    <row r="94" spans="1:7" x14ac:dyDescent="0.25">
      <c r="B94" s="99"/>
      <c r="D94" s="104"/>
      <c r="F94" s="104"/>
      <c r="G94" s="103"/>
    </row>
    <row r="95" spans="1:7" x14ac:dyDescent="0.25">
      <c r="B95" s="99"/>
      <c r="D95" s="104"/>
      <c r="F95" s="104"/>
      <c r="G95" s="103"/>
    </row>
    <row r="96" spans="1:7" x14ac:dyDescent="0.25">
      <c r="B96" s="99"/>
      <c r="D96" s="104"/>
      <c r="F96" s="104"/>
      <c r="G96" s="103"/>
    </row>
    <row r="97" spans="2:7" x14ac:dyDescent="0.25">
      <c r="B97" s="99"/>
      <c r="C97" s="100"/>
      <c r="D97" s="101"/>
      <c r="F97" s="104"/>
      <c r="G97" s="103"/>
    </row>
    <row r="98" spans="2:7" x14ac:dyDescent="0.25">
      <c r="F98" s="104"/>
      <c r="G98" s="103"/>
    </row>
    <row r="99" spans="2:7" x14ac:dyDescent="0.25">
      <c r="F99" s="104"/>
      <c r="G99" s="103"/>
    </row>
    <row r="100" spans="2:7" x14ac:dyDescent="0.25">
      <c r="F100" s="104"/>
      <c r="G100" s="103"/>
    </row>
    <row r="101" spans="2:7" x14ac:dyDescent="0.25">
      <c r="F101" s="104"/>
      <c r="G101" s="103"/>
    </row>
    <row r="102" spans="2:7" x14ac:dyDescent="0.25">
      <c r="F102" s="104"/>
      <c r="G102" s="103"/>
    </row>
    <row r="103" spans="2:7" x14ac:dyDescent="0.25">
      <c r="F103" s="104"/>
      <c r="G103" s="103"/>
    </row>
    <row r="104" spans="2:7" x14ac:dyDescent="0.25">
      <c r="F104" s="104"/>
      <c r="G104" s="103"/>
    </row>
    <row r="105" spans="2:7" x14ac:dyDescent="0.25">
      <c r="F105" s="104"/>
      <c r="G105" s="103"/>
    </row>
    <row r="106" spans="2:7" x14ac:dyDescent="0.25">
      <c r="F106" s="104"/>
      <c r="G106" s="103"/>
    </row>
    <row r="107" spans="2:7" x14ac:dyDescent="0.25">
      <c r="F107" s="104"/>
    </row>
    <row r="108" spans="2:7" x14ac:dyDescent="0.25">
      <c r="F108" s="104"/>
    </row>
    <row r="109" spans="2:7" x14ac:dyDescent="0.25">
      <c r="F109" s="104"/>
    </row>
    <row r="110" spans="2:7" x14ac:dyDescent="0.25">
      <c r="F110" s="104"/>
    </row>
    <row r="111" spans="2:7" x14ac:dyDescent="0.25">
      <c r="F111" s="104"/>
    </row>
    <row r="112" spans="2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</sheetData>
  <mergeCells count="2">
    <mergeCell ref="C24:G24"/>
    <mergeCell ref="I24:L24"/>
  </mergeCells>
  <conditionalFormatting sqref="C36:D83">
    <cfRule type="expression" dxfId="5" priority="1" stopIfTrue="1">
      <formula>ISNA(C36)</formula>
    </cfRule>
  </conditionalFormatting>
  <conditionalFormatting sqref="C97:D97">
    <cfRule type="expression" dxfId="4" priority="7" stopIfTrue="1">
      <formula>ISNA(C97)</formula>
    </cfRule>
  </conditionalFormatting>
  <hyperlinks>
    <hyperlink ref="A3" location="Contents!A1" display="Return to Contents" xr:uid="{00000000-0004-0000-1B00-000000000000}"/>
  </hyperlinks>
  <pageMargins left="0.7" right="0.7" top="0.75" bottom="0.75" header="0.3" footer="0.3"/>
  <pageSetup orientation="landscape" verticalDpi="599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2">
    <pageSetUpPr fitToPage="1"/>
  </sheetPr>
  <dimension ref="A1:R123"/>
  <sheetViews>
    <sheetView workbookViewId="0"/>
  </sheetViews>
  <sheetFormatPr defaultRowHeight="12.75" x14ac:dyDescent="0.2"/>
  <cols>
    <col min="1" max="1" width="9.28515625" style="1"/>
    <col min="17" max="17" width="32.5703125" customWidth="1"/>
    <col min="18" max="18" width="12" customWidth="1"/>
  </cols>
  <sheetData>
    <row r="1" spans="1:18" x14ac:dyDescent="0.2">
      <c r="M1" s="87"/>
    </row>
    <row r="2" spans="1:18" ht="15.75" x14ac:dyDescent="0.25">
      <c r="A2" s="31" t="s">
        <v>967</v>
      </c>
      <c r="B2" s="241"/>
    </row>
    <row r="3" spans="1:18" x14ac:dyDescent="0.2">
      <c r="A3" s="16" t="s">
        <v>16</v>
      </c>
      <c r="B3" s="16"/>
    </row>
    <row r="4" spans="1:18" x14ac:dyDescent="0.2">
      <c r="A4" s="292"/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8" x14ac:dyDescent="0.2">
      <c r="A5" s="292"/>
      <c r="B5" s="239"/>
      <c r="C5" s="239"/>
      <c r="D5" s="239"/>
      <c r="E5" s="239"/>
      <c r="F5" s="239"/>
      <c r="G5" s="239"/>
      <c r="H5" s="239"/>
      <c r="I5" s="239"/>
      <c r="J5" s="239"/>
      <c r="K5" s="239"/>
      <c r="Q5" s="132" t="s">
        <v>331</v>
      </c>
      <c r="R5" s="133"/>
    </row>
    <row r="6" spans="1:18" x14ac:dyDescent="0.2">
      <c r="A6" s="292"/>
      <c r="B6" s="239"/>
      <c r="C6" s="239"/>
      <c r="D6" s="239"/>
      <c r="E6" s="239"/>
      <c r="F6" s="239"/>
      <c r="G6" s="239"/>
      <c r="H6" s="239"/>
      <c r="I6" s="239"/>
      <c r="J6" s="239"/>
      <c r="K6" s="239"/>
      <c r="Q6" s="244" t="s">
        <v>189</v>
      </c>
      <c r="R6" s="170" t="s">
        <v>322</v>
      </c>
    </row>
    <row r="7" spans="1:18" x14ac:dyDescent="0.2">
      <c r="A7" s="292"/>
      <c r="B7" s="239"/>
      <c r="C7" s="239"/>
      <c r="D7" s="239"/>
      <c r="E7" s="239"/>
      <c r="F7" s="239"/>
      <c r="G7" s="239"/>
      <c r="H7" s="239"/>
      <c r="I7" s="239"/>
      <c r="J7" s="239"/>
      <c r="K7" s="239"/>
      <c r="R7" t="s">
        <v>504</v>
      </c>
    </row>
    <row r="8" spans="1:18" x14ac:dyDescent="0.2">
      <c r="A8" s="292"/>
      <c r="B8" s="239"/>
      <c r="C8" s="239"/>
      <c r="D8" s="239"/>
      <c r="E8" s="239"/>
      <c r="F8" s="239"/>
      <c r="G8" s="239"/>
      <c r="H8" s="239"/>
      <c r="I8" s="239"/>
      <c r="J8" s="239"/>
      <c r="K8" s="239"/>
      <c r="R8" t="s">
        <v>505</v>
      </c>
    </row>
    <row r="9" spans="1:18" x14ac:dyDescent="0.2">
      <c r="A9" s="292"/>
      <c r="B9" s="239"/>
      <c r="C9" s="239"/>
      <c r="D9" s="239"/>
      <c r="E9" s="239"/>
      <c r="F9" s="239"/>
      <c r="G9" s="239"/>
      <c r="H9" s="239"/>
      <c r="I9" s="239"/>
      <c r="J9" s="239"/>
      <c r="K9" s="239"/>
      <c r="R9" t="s">
        <v>506</v>
      </c>
    </row>
    <row r="10" spans="1:18" x14ac:dyDescent="0.2">
      <c r="A10" s="292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R10" t="s">
        <v>507</v>
      </c>
    </row>
    <row r="11" spans="1:18" x14ac:dyDescent="0.2">
      <c r="A11" s="292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R11" t="s">
        <v>508</v>
      </c>
    </row>
    <row r="12" spans="1:18" x14ac:dyDescent="0.2">
      <c r="A12" s="292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spans="1:18" x14ac:dyDescent="0.2">
      <c r="A13" s="292"/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spans="1:18" x14ac:dyDescent="0.2">
      <c r="A14" s="292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8" x14ac:dyDescent="0.2">
      <c r="A15" s="292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8" x14ac:dyDescent="0.2">
      <c r="A16" s="292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 x14ac:dyDescent="0.2">
      <c r="A17" s="292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 x14ac:dyDescent="0.2">
      <c r="A18" s="292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  <row r="19" spans="1:11" x14ac:dyDescent="0.2">
      <c r="A19" s="292"/>
      <c r="B19" s="239"/>
      <c r="C19" s="239"/>
      <c r="D19" s="239"/>
      <c r="E19" s="239"/>
      <c r="F19" s="239"/>
      <c r="G19" s="239"/>
      <c r="H19" s="239"/>
      <c r="I19" s="239"/>
      <c r="J19" s="239"/>
      <c r="K19" s="239"/>
    </row>
    <row r="20" spans="1:11" x14ac:dyDescent="0.2">
      <c r="A20" s="292"/>
      <c r="B20" s="239"/>
      <c r="C20" s="239"/>
      <c r="D20" s="239"/>
      <c r="E20" s="239"/>
      <c r="F20" s="239"/>
      <c r="G20" s="239"/>
      <c r="H20" s="239"/>
      <c r="I20" s="239"/>
      <c r="J20" s="239"/>
      <c r="K20" s="239"/>
    </row>
    <row r="21" spans="1:11" x14ac:dyDescent="0.2">
      <c r="A21" s="292"/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pans="1:11" x14ac:dyDescent="0.2">
      <c r="A22" s="292"/>
      <c r="B22" s="239"/>
      <c r="C22" s="239"/>
      <c r="D22" s="239"/>
      <c r="E22" s="239"/>
      <c r="F22" s="239"/>
      <c r="G22" s="239"/>
      <c r="H22" s="239"/>
      <c r="I22" s="239"/>
      <c r="J22" s="239"/>
      <c r="K22" s="239"/>
    </row>
    <row r="23" spans="1:11" x14ac:dyDescent="0.2">
      <c r="A23" s="292"/>
      <c r="B23" s="239"/>
      <c r="C23" s="239"/>
      <c r="D23" s="239"/>
      <c r="E23" s="239"/>
      <c r="F23" s="239"/>
      <c r="G23" s="239"/>
      <c r="H23" s="239"/>
      <c r="I23" s="239"/>
      <c r="J23" s="239"/>
      <c r="K23" s="239"/>
    </row>
    <row r="24" spans="1:11" x14ac:dyDescent="0.2">
      <c r="A24" s="292"/>
      <c r="B24" s="239"/>
      <c r="C24" s="239"/>
      <c r="D24" s="239"/>
      <c r="E24" s="239"/>
      <c r="F24" s="239"/>
      <c r="G24" s="239"/>
      <c r="H24" s="239"/>
      <c r="I24" s="239"/>
      <c r="J24" s="239"/>
      <c r="K24" s="239"/>
    </row>
    <row r="25" spans="1:11" x14ac:dyDescent="0.2">
      <c r="A25" s="292"/>
      <c r="B25" s="239"/>
      <c r="C25" s="239"/>
      <c r="D25" s="239"/>
      <c r="E25" s="239"/>
      <c r="F25" s="239"/>
      <c r="G25" s="239"/>
      <c r="H25" s="239"/>
      <c r="I25" s="239"/>
      <c r="J25" s="239"/>
      <c r="K25" s="239"/>
    </row>
    <row r="26" spans="1:11" ht="25.35" customHeight="1" x14ac:dyDescent="0.2">
      <c r="A26" s="75"/>
      <c r="B26" s="474" t="s">
        <v>467</v>
      </c>
      <c r="C26" s="474"/>
      <c r="D26" s="474"/>
      <c r="E26" s="474"/>
      <c r="F26" s="474"/>
      <c r="G26" s="474"/>
    </row>
    <row r="27" spans="1:11" x14ac:dyDescent="0.2">
      <c r="A27" s="75"/>
      <c r="B27" s="77" t="s">
        <v>44</v>
      </c>
      <c r="C27" s="475" t="s">
        <v>999</v>
      </c>
      <c r="D27" s="475"/>
      <c r="E27" s="475"/>
      <c r="F27" s="475"/>
      <c r="G27" s="475"/>
    </row>
    <row r="28" spans="1:11" ht="12.75" customHeight="1" x14ac:dyDescent="0.2">
      <c r="A28" s="78"/>
      <c r="B28" s="53" t="s">
        <v>38</v>
      </c>
      <c r="C28" s="53" t="s">
        <v>8</v>
      </c>
      <c r="D28" s="53" t="s">
        <v>9</v>
      </c>
      <c r="E28" s="53" t="s">
        <v>13</v>
      </c>
      <c r="F28" s="53" t="s">
        <v>11</v>
      </c>
      <c r="G28" s="376" t="s">
        <v>45</v>
      </c>
      <c r="H28" t="s">
        <v>46</v>
      </c>
    </row>
    <row r="29" spans="1:11" x14ac:dyDescent="0.2">
      <c r="A29" s="377">
        <v>43831</v>
      </c>
      <c r="B29" s="378">
        <v>2616.1750000000002</v>
      </c>
      <c r="C29" s="378">
        <f>MIN($B$29,$B$41,$B$53,$B$65,$B$77)</f>
        <v>2215.9409999999998</v>
      </c>
      <c r="D29" s="378">
        <f>MAX($B$29,$B$41,$B$53,$B$65,$B$77)</f>
        <v>2634.9670000000001</v>
      </c>
      <c r="E29" s="378">
        <f t="shared" ref="E29:E92" si="0">D29-C29</f>
        <v>419.02600000000029</v>
      </c>
      <c r="F29" s="378">
        <f>AVERAGE($B$29,$B$41,$B$53,$B$65,$B$77)</f>
        <v>2509.6925999999999</v>
      </c>
      <c r="G29" s="22">
        <f t="shared" ref="G29:G92" si="1">B29/F29-1</f>
        <v>4.2428463151224394E-2</v>
      </c>
    </row>
    <row r="30" spans="1:11" x14ac:dyDescent="0.2">
      <c r="A30" s="377">
        <v>43862</v>
      </c>
      <c r="B30" s="378">
        <v>2080.8829999999998</v>
      </c>
      <c r="C30" s="378">
        <f>MIN($B$30,$B$42,$B$54,$B$66,$B$78)</f>
        <v>1562.018</v>
      </c>
      <c r="D30" s="378">
        <f>MAX($B$30,$B$42,$B$54,$B$66,$B$78)</f>
        <v>2349.6799999999998</v>
      </c>
      <c r="E30" s="378">
        <f t="shared" si="0"/>
        <v>787.66199999999981</v>
      </c>
      <c r="F30" s="378">
        <f>AVERAGE($B$30,$B$42,$B$54,$B$66,$B$78)</f>
        <v>1984.7963999999999</v>
      </c>
      <c r="G30" s="22">
        <f t="shared" si="1"/>
        <v>4.8411313120076072E-2</v>
      </c>
    </row>
    <row r="31" spans="1:11" x14ac:dyDescent="0.2">
      <c r="A31" s="377">
        <v>43891</v>
      </c>
      <c r="B31" s="378">
        <v>2029.3589999999999</v>
      </c>
      <c r="C31" s="378">
        <f>MIN($B$31,$B$43,$B$55,$B$67,$B$79)</f>
        <v>1401.4649999999999</v>
      </c>
      <c r="D31" s="378">
        <f>MAX($B$31,$B$43,$B$55,$B$67,$B$79)</f>
        <v>2306.056</v>
      </c>
      <c r="E31" s="378">
        <f t="shared" si="0"/>
        <v>904.59100000000012</v>
      </c>
      <c r="F31" s="378">
        <f>AVERAGE($B$31,$B$43,$B$55,$B$67,$B$79)</f>
        <v>1877.6</v>
      </c>
      <c r="G31" s="22">
        <f t="shared" si="1"/>
        <v>8.0826054537707748E-2</v>
      </c>
    </row>
    <row r="32" spans="1:11" x14ac:dyDescent="0.2">
      <c r="A32" s="377">
        <v>43922</v>
      </c>
      <c r="B32" s="378">
        <v>2332.4929999999999</v>
      </c>
      <c r="C32" s="378">
        <f>MIN($B$32,$B$44,$B$56,$B$68,$B$80)</f>
        <v>1611.7650000000001</v>
      </c>
      <c r="D32" s="378">
        <f>MAX($B$32,$B$44,$B$56,$B$68,$B$80)</f>
        <v>2562.4479999999999</v>
      </c>
      <c r="E32" s="378">
        <f t="shared" si="0"/>
        <v>950.68299999999977</v>
      </c>
      <c r="F32" s="378">
        <f>AVERAGE($B$32,$B$44,$B$56,$B$68,$B$80)</f>
        <v>2119.6400000000003</v>
      </c>
      <c r="G32" s="22">
        <f t="shared" si="1"/>
        <v>0.10041941084335049</v>
      </c>
    </row>
    <row r="33" spans="1:7" x14ac:dyDescent="0.2">
      <c r="A33" s="377">
        <v>43952</v>
      </c>
      <c r="B33" s="378">
        <v>2777.5839999999998</v>
      </c>
      <c r="C33" s="378">
        <f>MIN($B$33,$B$45,$B$57,$B$69,$B$81)</f>
        <v>2001.915</v>
      </c>
      <c r="D33" s="378">
        <f>MAX($B$33,$B$45,$B$57,$B$69,$B$81)</f>
        <v>2923.1759999999999</v>
      </c>
      <c r="E33" s="378">
        <f t="shared" si="0"/>
        <v>921.26099999999997</v>
      </c>
      <c r="F33" s="378">
        <f>AVERAGE($B$33,$B$45,$B$57,$B$69,$B$81)</f>
        <v>2533.8092000000001</v>
      </c>
      <c r="G33" s="22">
        <f t="shared" si="1"/>
        <v>9.6208822669046956E-2</v>
      </c>
    </row>
    <row r="34" spans="1:7" x14ac:dyDescent="0.2">
      <c r="A34" s="377">
        <v>43983</v>
      </c>
      <c r="B34" s="378">
        <v>3133.0949999999998</v>
      </c>
      <c r="C34" s="378">
        <f>MIN($B$34,$B$46,$B$58,$B$70,$B$82)</f>
        <v>2325.3209999999999</v>
      </c>
      <c r="D34" s="378">
        <f>MAX($B$34,$B$46,$B$58,$B$70,$B$82)</f>
        <v>3174.9720000000002</v>
      </c>
      <c r="E34" s="378">
        <f t="shared" si="0"/>
        <v>849.65100000000029</v>
      </c>
      <c r="F34" s="378">
        <f>AVERAGE($B$34,$B$46,$B$58,$B$70,$B$82)</f>
        <v>2824.0349999999999</v>
      </c>
      <c r="G34" s="22">
        <f t="shared" si="1"/>
        <v>0.10943915355156708</v>
      </c>
    </row>
    <row r="35" spans="1:7" x14ac:dyDescent="0.2">
      <c r="A35" s="377">
        <v>44013</v>
      </c>
      <c r="B35" s="378">
        <v>3293.549</v>
      </c>
      <c r="C35" s="378">
        <f>MIN($B$35,$B$47,$B$59,$B$71,$B$83)</f>
        <v>2505.1219999999998</v>
      </c>
      <c r="D35" s="378">
        <f>MAX($B$35,$B$47,$B$59,$B$71,$B$83)</f>
        <v>3293.614</v>
      </c>
      <c r="E35" s="378">
        <f t="shared" si="0"/>
        <v>788.49200000000019</v>
      </c>
      <c r="F35" s="378">
        <f>AVERAGE($B$35,$B$47,$B$59,$B$71,$B$83)</f>
        <v>2976.4389999999999</v>
      </c>
      <c r="G35" s="22">
        <f t="shared" si="1"/>
        <v>0.10654006347853939</v>
      </c>
    </row>
    <row r="36" spans="1:7" x14ac:dyDescent="0.2">
      <c r="A36" s="377">
        <v>44044</v>
      </c>
      <c r="B36" s="378">
        <v>3522.2159999999999</v>
      </c>
      <c r="C36" s="378">
        <f>MIN($B$36,$B$48,$B$60,$B$72,$B$84)</f>
        <v>2709.422</v>
      </c>
      <c r="D36" s="378">
        <f>MAX($B$36,$B$48,$B$60,$B$72,$B$84)</f>
        <v>3522.2159999999999</v>
      </c>
      <c r="E36" s="378">
        <f t="shared" si="0"/>
        <v>812.79399999999987</v>
      </c>
      <c r="F36" s="378">
        <f>AVERAGE($B$36,$B$48,$B$60,$B$72,$B$84)</f>
        <v>3137.4214000000002</v>
      </c>
      <c r="G36" s="22">
        <f t="shared" si="1"/>
        <v>0.12264676973262167</v>
      </c>
    </row>
    <row r="37" spans="1:7" x14ac:dyDescent="0.2">
      <c r="A37" s="377">
        <v>44075</v>
      </c>
      <c r="B37" s="378">
        <v>3839.8359999999998</v>
      </c>
      <c r="C37" s="378">
        <f>MIN($B$37,$B$49,$B$61,$B$73,$B$85)</f>
        <v>3145.643</v>
      </c>
      <c r="D37" s="378">
        <f>MAX($B$37,$B$49,$B$61,$B$73,$B$85)</f>
        <v>3839.8359999999998</v>
      </c>
      <c r="E37" s="378">
        <f t="shared" si="0"/>
        <v>694.19299999999976</v>
      </c>
      <c r="F37" s="378">
        <f>AVERAGE($B$37,$B$49,$B$61,$B$73,$B$85)</f>
        <v>3479.3258000000001</v>
      </c>
      <c r="G37" s="22">
        <f t="shared" si="1"/>
        <v>0.10361495896705031</v>
      </c>
    </row>
    <row r="38" spans="1:7" x14ac:dyDescent="0.2">
      <c r="A38" s="377">
        <v>44105</v>
      </c>
      <c r="B38" s="378">
        <v>3928.5030000000002</v>
      </c>
      <c r="C38" s="378">
        <f>MIN($B$38,$B$50,$B$62,$B$74,$B$86)</f>
        <v>3569.384</v>
      </c>
      <c r="D38" s="378">
        <f>MAX($B$38,$B$50,$B$62,$B$74,$B$86)</f>
        <v>3938.3980000000001</v>
      </c>
      <c r="E38" s="378">
        <f t="shared" si="0"/>
        <v>369.01400000000012</v>
      </c>
      <c r="F38" s="378">
        <f>AVERAGE($B$38,$B$50,$B$62,$B$74,$B$86)</f>
        <v>3782.2103999999999</v>
      </c>
      <c r="G38" s="22">
        <f t="shared" si="1"/>
        <v>3.8679127951210868E-2</v>
      </c>
    </row>
    <row r="39" spans="1:7" x14ac:dyDescent="0.2">
      <c r="A39" s="377">
        <v>44136</v>
      </c>
      <c r="B39" s="378">
        <v>3931.616</v>
      </c>
      <c r="C39" s="378">
        <f>MIN($B$39,$B$51,$B$63,$B$75,$B$87)</f>
        <v>3501.05</v>
      </c>
      <c r="D39" s="378">
        <f>MAX($B$39,$B$51,$B$63,$B$75,$B$87)</f>
        <v>3931.616</v>
      </c>
      <c r="E39" s="378">
        <f t="shared" si="0"/>
        <v>430.5659999999998</v>
      </c>
      <c r="F39" s="378">
        <f>AVERAGE($B$39,$B$51,$B$63,$B$75,$B$87)</f>
        <v>3724.5114000000003</v>
      </c>
      <c r="G39" s="22">
        <f t="shared" si="1"/>
        <v>5.5605844030978124E-2</v>
      </c>
    </row>
    <row r="40" spans="1:7" x14ac:dyDescent="0.2">
      <c r="A40" s="377">
        <v>44166</v>
      </c>
      <c r="B40" s="378">
        <v>3340.9810000000002</v>
      </c>
      <c r="C40" s="378">
        <f>MIN($B$40,$B$52,$B$64,$B$76,$B$88)</f>
        <v>2925.38</v>
      </c>
      <c r="D40" s="378">
        <f>MAX($B$40,$B$52,$B$64,$B$76,$B$88)</f>
        <v>3457.4810000000002</v>
      </c>
      <c r="E40" s="378">
        <f t="shared" si="0"/>
        <v>532.10100000000011</v>
      </c>
      <c r="F40" s="378">
        <f>AVERAGE($B$40,$B$52,$B$64,$B$76,$B$88)</f>
        <v>3274.2686000000003</v>
      </c>
      <c r="G40" s="22">
        <f t="shared" si="1"/>
        <v>2.0374748730143777E-2</v>
      </c>
    </row>
    <row r="41" spans="1:7" x14ac:dyDescent="0.2">
      <c r="A41" s="377">
        <v>44197</v>
      </c>
      <c r="B41" s="378">
        <v>2634.9670000000001</v>
      </c>
      <c r="C41" s="378">
        <f>MIN($B$29,$B$41,$B$53,$B$65,$B$77)</f>
        <v>2215.9409999999998</v>
      </c>
      <c r="D41" s="378">
        <f>MAX($B$29,$B$41,$B$53,$B$65,$B$77)</f>
        <v>2634.9670000000001</v>
      </c>
      <c r="E41" s="378">
        <f t="shared" si="0"/>
        <v>419.02600000000029</v>
      </c>
      <c r="F41" s="378">
        <f>AVERAGE($B$29,$B$41,$B$53,$B$65,$B$77)</f>
        <v>2509.6925999999999</v>
      </c>
      <c r="G41" s="22">
        <f t="shared" si="1"/>
        <v>4.9916232768905777E-2</v>
      </c>
    </row>
    <row r="42" spans="1:7" x14ac:dyDescent="0.2">
      <c r="A42" s="377">
        <v>44228</v>
      </c>
      <c r="B42" s="378">
        <v>1859.2180000000001</v>
      </c>
      <c r="C42" s="378">
        <f>MIN($B$30,$B$42,$B$54,$B$66,$B$78)</f>
        <v>1562.018</v>
      </c>
      <c r="D42" s="378">
        <f>MAX($B$30,$B$42,$B$54,$B$66,$B$78)</f>
        <v>2349.6799999999998</v>
      </c>
      <c r="E42" s="378">
        <f t="shared" si="0"/>
        <v>787.66199999999981</v>
      </c>
      <c r="F42" s="378">
        <f>AVERAGE($B$30,$B$42,$B$54,$B$66,$B$78)</f>
        <v>1984.7963999999999</v>
      </c>
      <c r="G42" s="22">
        <f t="shared" si="1"/>
        <v>-6.3270167156691648E-2</v>
      </c>
    </row>
    <row r="43" spans="1:7" x14ac:dyDescent="0.2">
      <c r="A43" s="377">
        <v>44256</v>
      </c>
      <c r="B43" s="378">
        <v>1801.2249999999999</v>
      </c>
      <c r="C43" s="378">
        <f>MIN($B$31,$B$43,$B$55,$B$67,$B$79)</f>
        <v>1401.4649999999999</v>
      </c>
      <c r="D43" s="378">
        <f>MAX($B$31,$B$43,$B$55,$B$67,$B$79)</f>
        <v>2306.056</v>
      </c>
      <c r="E43" s="378">
        <f t="shared" si="0"/>
        <v>904.59100000000012</v>
      </c>
      <c r="F43" s="378">
        <f>AVERAGE($B$31,$B$43,$B$55,$B$67,$B$79)</f>
        <v>1877.6</v>
      </c>
      <c r="G43" s="22">
        <f t="shared" si="1"/>
        <v>-4.0676927993182788E-2</v>
      </c>
    </row>
    <row r="44" spans="1:7" x14ac:dyDescent="0.2">
      <c r="A44" s="377">
        <v>44287</v>
      </c>
      <c r="B44" s="378">
        <v>1975.0329999999999</v>
      </c>
      <c r="C44" s="378">
        <f>MIN($B$32,$B$44,$B$56,$B$68,$B$80)</f>
        <v>1611.7650000000001</v>
      </c>
      <c r="D44" s="378">
        <f>MAX($B$32,$B$44,$B$56,$B$68,$B$80)</f>
        <v>2562.4479999999999</v>
      </c>
      <c r="E44" s="378">
        <f t="shared" si="0"/>
        <v>950.68299999999977</v>
      </c>
      <c r="F44" s="378">
        <f>AVERAGE($B$32,$B$44,$B$56,$B$68,$B$80)</f>
        <v>2119.6400000000003</v>
      </c>
      <c r="G44" s="22">
        <f t="shared" si="1"/>
        <v>-6.8222433998226251E-2</v>
      </c>
    </row>
    <row r="45" spans="1:7" x14ac:dyDescent="0.2">
      <c r="A45" s="377">
        <v>44317</v>
      </c>
      <c r="B45" s="378">
        <v>2389.8910000000001</v>
      </c>
      <c r="C45" s="378">
        <f>MIN($B$33,$B$45,$B$57,$B$69,$B$81)</f>
        <v>2001.915</v>
      </c>
      <c r="D45" s="378">
        <f>MAX($B$33,$B$45,$B$57,$B$69,$B$81)</f>
        <v>2923.1759999999999</v>
      </c>
      <c r="E45" s="378">
        <f t="shared" si="0"/>
        <v>921.26099999999997</v>
      </c>
      <c r="F45" s="378">
        <f>AVERAGE($B$33,$B$45,$B$57,$B$69,$B$81)</f>
        <v>2533.8092000000001</v>
      </c>
      <c r="G45" s="22">
        <f t="shared" si="1"/>
        <v>-5.6799146518214605E-2</v>
      </c>
    </row>
    <row r="46" spans="1:7" x14ac:dyDescent="0.2">
      <c r="A46" s="377">
        <v>44348</v>
      </c>
      <c r="B46" s="378">
        <v>2585.1260000000002</v>
      </c>
      <c r="C46" s="378">
        <f>MIN($B$34,$B$46,$B$58,$B$70,$B$82)</f>
        <v>2325.3209999999999</v>
      </c>
      <c r="D46" s="378">
        <f>MAX($B$34,$B$46,$B$58,$B$70,$B$82)</f>
        <v>3174.9720000000002</v>
      </c>
      <c r="E46" s="378">
        <f t="shared" si="0"/>
        <v>849.65100000000029</v>
      </c>
      <c r="F46" s="378">
        <f>AVERAGE($B$34,$B$46,$B$58,$B$70,$B$82)</f>
        <v>2824.0349999999999</v>
      </c>
      <c r="G46" s="22">
        <f t="shared" si="1"/>
        <v>-8.4598455755682811E-2</v>
      </c>
    </row>
    <row r="47" spans="1:7" x14ac:dyDescent="0.2">
      <c r="A47" s="377">
        <v>44378</v>
      </c>
      <c r="B47" s="378">
        <v>2754.7139999999999</v>
      </c>
      <c r="C47" s="378">
        <f>MIN($B$35,$B$47,$B$59,$B$71,$B$83)</f>
        <v>2505.1219999999998</v>
      </c>
      <c r="D47" s="378">
        <f>MAX($B$35,$B$47,$B$59,$B$71,$B$83)</f>
        <v>3293.614</v>
      </c>
      <c r="E47" s="378">
        <f t="shared" si="0"/>
        <v>788.49200000000019</v>
      </c>
      <c r="F47" s="378">
        <f>AVERAGE($B$35,$B$47,$B$59,$B$71,$B$83)</f>
        <v>2976.4389999999999</v>
      </c>
      <c r="G47" s="22">
        <f t="shared" si="1"/>
        <v>-7.4493379504837809E-2</v>
      </c>
    </row>
    <row r="48" spans="1:7" x14ac:dyDescent="0.2">
      <c r="A48" s="377">
        <v>44409</v>
      </c>
      <c r="B48" s="378">
        <v>2917.268</v>
      </c>
      <c r="C48" s="378">
        <f>MIN($B$36,$B$48,$B$60,$B$72,$B$84)</f>
        <v>2709.422</v>
      </c>
      <c r="D48" s="378">
        <f>MAX($B$36,$B$48,$B$60,$B$72,$B$84)</f>
        <v>3522.2159999999999</v>
      </c>
      <c r="E48" s="378">
        <f t="shared" si="0"/>
        <v>812.79399999999987</v>
      </c>
      <c r="F48" s="378">
        <f>AVERAGE($B$36,$B$48,$B$60,$B$72,$B$84)</f>
        <v>3137.4214000000002</v>
      </c>
      <c r="G48" s="22">
        <f t="shared" si="1"/>
        <v>-7.0170172231246997E-2</v>
      </c>
    </row>
    <row r="49" spans="1:7" x14ac:dyDescent="0.2">
      <c r="A49" s="377">
        <v>44440</v>
      </c>
      <c r="B49" s="378">
        <v>3305.982</v>
      </c>
      <c r="C49" s="378">
        <f>MIN($B$37,$B$49,$B$61,$B$73,$B$85)</f>
        <v>3145.643</v>
      </c>
      <c r="D49" s="378">
        <f>MAX($B$37,$B$49,$B$61,$B$73,$B$85)</f>
        <v>3839.8359999999998</v>
      </c>
      <c r="E49" s="378">
        <f t="shared" si="0"/>
        <v>694.19299999999976</v>
      </c>
      <c r="F49" s="378">
        <f>AVERAGE($B$37,$B$49,$B$61,$B$73,$B$85)</f>
        <v>3479.3258000000001</v>
      </c>
      <c r="G49" s="22">
        <f t="shared" si="1"/>
        <v>-4.9821088901763733E-2</v>
      </c>
    </row>
    <row r="50" spans="1:7" x14ac:dyDescent="0.2">
      <c r="A50" s="377">
        <v>44470</v>
      </c>
      <c r="B50" s="378">
        <v>3665.3850000000002</v>
      </c>
      <c r="C50" s="378">
        <f>MIN($B$38,$B$50,$B$62,$B$74,$B$86)</f>
        <v>3569.384</v>
      </c>
      <c r="D50" s="378">
        <f>MAX($B$38,$B$50,$B$62,$B$74,$B$86)</f>
        <v>3938.3980000000001</v>
      </c>
      <c r="E50" s="378">
        <f t="shared" si="0"/>
        <v>369.01400000000012</v>
      </c>
      <c r="F50" s="378">
        <f>AVERAGE($B$38,$B$50,$B$62,$B$74,$B$86)</f>
        <v>3782.2103999999999</v>
      </c>
      <c r="G50" s="22">
        <f t="shared" si="1"/>
        <v>-3.0888128275465498E-2</v>
      </c>
    </row>
    <row r="51" spans="1:7" x14ac:dyDescent="0.2">
      <c r="A51" s="377">
        <v>44501</v>
      </c>
      <c r="B51" s="378">
        <v>3532.7750000000001</v>
      </c>
      <c r="C51" s="378">
        <f>MIN($B$39,$B$51,$B$63,$B$75,$B$87)</f>
        <v>3501.05</v>
      </c>
      <c r="D51" s="378">
        <f>MAX($B$39,$B$51,$B$63,$B$75,$B$87)</f>
        <v>3931.616</v>
      </c>
      <c r="E51" s="378">
        <f t="shared" si="0"/>
        <v>430.5659999999998</v>
      </c>
      <c r="F51" s="378">
        <f>AVERAGE($B$39,$B$51,$B$63,$B$75,$B$87)</f>
        <v>3724.5114000000003</v>
      </c>
      <c r="G51" s="22">
        <f t="shared" si="1"/>
        <v>-5.147961152703151E-2</v>
      </c>
    </row>
    <row r="52" spans="1:7" x14ac:dyDescent="0.2">
      <c r="A52" s="377">
        <v>44531</v>
      </c>
      <c r="B52" s="378">
        <v>3209.982</v>
      </c>
      <c r="C52" s="378">
        <f>MIN($B$40,$B$52,$B$64,$B$76,$B$88)</f>
        <v>2925.38</v>
      </c>
      <c r="D52" s="378">
        <f>MAX($B$40,$B$52,$B$64,$B$76,$B$88)</f>
        <v>3457.4810000000002</v>
      </c>
      <c r="E52" s="378">
        <f t="shared" si="0"/>
        <v>532.10100000000011</v>
      </c>
      <c r="F52" s="378">
        <f>AVERAGE($B$40,$B$52,$B$64,$B$76,$B$88)</f>
        <v>3274.2686000000003</v>
      </c>
      <c r="G52" s="22">
        <f t="shared" si="1"/>
        <v>-1.9633880983374485E-2</v>
      </c>
    </row>
    <row r="53" spans="1:7" x14ac:dyDescent="0.2">
      <c r="A53" s="377">
        <v>44562</v>
      </c>
      <c r="B53" s="378">
        <v>2215.9409999999998</v>
      </c>
      <c r="C53" s="378">
        <f>MIN($B$29,$B$41,$B$53,$B$65,$B$77)</f>
        <v>2215.9409999999998</v>
      </c>
      <c r="D53" s="378">
        <f>MAX($B$29,$B$41,$B$53,$B$65,$B$77)</f>
        <v>2634.9670000000001</v>
      </c>
      <c r="E53" s="378">
        <f t="shared" si="0"/>
        <v>419.02600000000029</v>
      </c>
      <c r="F53" s="378">
        <f>AVERAGE($B$29,$B$41,$B$53,$B$65,$B$77)</f>
        <v>2509.6925999999999</v>
      </c>
      <c r="G53" s="22">
        <f t="shared" si="1"/>
        <v>-0.11704684470121962</v>
      </c>
    </row>
    <row r="54" spans="1:7" x14ac:dyDescent="0.2">
      <c r="A54" s="377">
        <v>44593</v>
      </c>
      <c r="B54" s="378">
        <v>1562.018</v>
      </c>
      <c r="C54" s="378">
        <f>MIN($B$30,$B$42,$B$54,$B$66,$B$78)</f>
        <v>1562.018</v>
      </c>
      <c r="D54" s="378">
        <f>MAX($B$30,$B$42,$B$54,$B$66,$B$78)</f>
        <v>2349.6799999999998</v>
      </c>
      <c r="E54" s="378">
        <f t="shared" si="0"/>
        <v>787.66199999999981</v>
      </c>
      <c r="F54" s="378">
        <f>AVERAGE($B$30,$B$42,$B$54,$B$66,$B$78)</f>
        <v>1984.7963999999999</v>
      </c>
      <c r="G54" s="22">
        <f t="shared" si="1"/>
        <v>-0.21300844761709559</v>
      </c>
    </row>
    <row r="55" spans="1:7" x14ac:dyDescent="0.2">
      <c r="A55" s="377">
        <v>44621</v>
      </c>
      <c r="B55" s="378">
        <v>1401.4649999999999</v>
      </c>
      <c r="C55" s="378">
        <f>MIN($B$31,$B$43,$B$55,$B$67,$B$79)</f>
        <v>1401.4649999999999</v>
      </c>
      <c r="D55" s="378">
        <f>MAX($B$31,$B$43,$B$55,$B$67,$B$79)</f>
        <v>2306.056</v>
      </c>
      <c r="E55" s="378">
        <f t="shared" si="0"/>
        <v>904.59100000000012</v>
      </c>
      <c r="F55" s="378">
        <f>AVERAGE($B$31,$B$43,$B$55,$B$67,$B$79)</f>
        <v>1877.6</v>
      </c>
      <c r="G55" s="22">
        <f t="shared" si="1"/>
        <v>-0.25358702599062632</v>
      </c>
    </row>
    <row r="56" spans="1:7" x14ac:dyDescent="0.2">
      <c r="A56" s="377">
        <v>44652</v>
      </c>
      <c r="B56" s="378">
        <v>1611.7650000000001</v>
      </c>
      <c r="C56" s="378">
        <f>MIN($B$32,$B$44,$B$56,$B$68,$B$80)</f>
        <v>1611.7650000000001</v>
      </c>
      <c r="D56" s="378">
        <f>MAX($B$32,$B$44,$B$56,$B$68,$B$80)</f>
        <v>2562.4479999999999</v>
      </c>
      <c r="E56" s="378">
        <f t="shared" si="0"/>
        <v>950.68299999999977</v>
      </c>
      <c r="F56" s="378">
        <f>AVERAGE($B$32,$B$44,$B$56,$B$68,$B$80)</f>
        <v>2119.6400000000003</v>
      </c>
      <c r="G56" s="22">
        <f t="shared" si="1"/>
        <v>-0.23960436677926444</v>
      </c>
    </row>
    <row r="57" spans="1:7" x14ac:dyDescent="0.2">
      <c r="A57" s="377">
        <v>44682</v>
      </c>
      <c r="B57" s="378">
        <v>2001.915</v>
      </c>
      <c r="C57" s="378">
        <f>MIN($B$33,$B$45,$B$57,$B$69,$B$81)</f>
        <v>2001.915</v>
      </c>
      <c r="D57" s="378">
        <f>MAX($B$33,$B$45,$B$57,$B$69,$B$81)</f>
        <v>2923.1759999999999</v>
      </c>
      <c r="E57" s="378">
        <f t="shared" si="0"/>
        <v>921.26099999999997</v>
      </c>
      <c r="F57" s="378">
        <f>AVERAGE($B$33,$B$45,$B$57,$B$69,$B$81)</f>
        <v>2533.8092000000001</v>
      </c>
      <c r="G57" s="22">
        <f t="shared" si="1"/>
        <v>-0.20991880525179252</v>
      </c>
    </row>
    <row r="58" spans="1:7" x14ac:dyDescent="0.2">
      <c r="A58" s="377">
        <v>44713</v>
      </c>
      <c r="B58" s="378">
        <v>2325.3209999999999</v>
      </c>
      <c r="C58" s="378">
        <f>MIN($B$34,$B$46,$B$58,$B$70,$B$82)</f>
        <v>2325.3209999999999</v>
      </c>
      <c r="D58" s="378">
        <f>MAX($B$34,$B$46,$B$58,$B$70,$B$82)</f>
        <v>3174.9720000000002</v>
      </c>
      <c r="E58" s="378">
        <f t="shared" si="0"/>
        <v>849.65100000000029</v>
      </c>
      <c r="F58" s="378">
        <f>AVERAGE($B$34,$B$46,$B$58,$B$70,$B$82)</f>
        <v>2824.0349999999999</v>
      </c>
      <c r="G58" s="22">
        <f t="shared" si="1"/>
        <v>-0.17659625323340533</v>
      </c>
    </row>
    <row r="59" spans="1:7" x14ac:dyDescent="0.2">
      <c r="A59" s="377">
        <v>44743</v>
      </c>
      <c r="B59" s="378">
        <v>2505.1219999999998</v>
      </c>
      <c r="C59" s="378">
        <f>MIN($B$35,$B$47,$B$59,$B$71,$B$83)</f>
        <v>2505.1219999999998</v>
      </c>
      <c r="D59" s="378">
        <f>MAX($B$35,$B$47,$B$59,$B$71,$B$83)</f>
        <v>3293.614</v>
      </c>
      <c r="E59" s="378">
        <f t="shared" si="0"/>
        <v>788.49200000000019</v>
      </c>
      <c r="F59" s="378">
        <f>AVERAGE($B$35,$B$47,$B$59,$B$71,$B$83)</f>
        <v>2976.4389999999999</v>
      </c>
      <c r="G59" s="22">
        <f t="shared" si="1"/>
        <v>-0.15834928920095459</v>
      </c>
    </row>
    <row r="60" spans="1:7" x14ac:dyDescent="0.2">
      <c r="A60" s="377">
        <v>44774</v>
      </c>
      <c r="B60" s="378">
        <v>2709.422</v>
      </c>
      <c r="C60" s="378">
        <f>MIN($B$36,$B$48,$B$60,$B$72,$B$84)</f>
        <v>2709.422</v>
      </c>
      <c r="D60" s="378">
        <f>MAX($B$36,$B$48,$B$60,$B$72,$B$84)</f>
        <v>3522.2159999999999</v>
      </c>
      <c r="E60" s="378">
        <f t="shared" si="0"/>
        <v>812.79399999999987</v>
      </c>
      <c r="F60" s="378">
        <f>AVERAGE($B$36,$B$48,$B$60,$B$72,$B$84)</f>
        <v>3137.4214000000002</v>
      </c>
      <c r="G60" s="22">
        <f t="shared" si="1"/>
        <v>-0.13641756889909662</v>
      </c>
    </row>
    <row r="61" spans="1:7" x14ac:dyDescent="0.2">
      <c r="A61" s="377">
        <v>44805</v>
      </c>
      <c r="B61" s="378">
        <v>3145.643</v>
      </c>
      <c r="C61" s="378">
        <f>MIN($B$37,$B$49,$B$61,$B$73,$B$85)</f>
        <v>3145.643</v>
      </c>
      <c r="D61" s="378">
        <f>MAX($B$37,$B$49,$B$61,$B$73,$B$85)</f>
        <v>3839.8359999999998</v>
      </c>
      <c r="E61" s="378">
        <f t="shared" si="0"/>
        <v>694.19299999999976</v>
      </c>
      <c r="F61" s="378">
        <f>AVERAGE($B$37,$B$49,$B$61,$B$73,$B$85)</f>
        <v>3479.3258000000001</v>
      </c>
      <c r="G61" s="22">
        <f t="shared" si="1"/>
        <v>-9.5904442176699911E-2</v>
      </c>
    </row>
    <row r="62" spans="1:7" x14ac:dyDescent="0.2">
      <c r="A62" s="377">
        <v>44835</v>
      </c>
      <c r="B62" s="378">
        <v>3569.384</v>
      </c>
      <c r="C62" s="378">
        <f>MIN($B$38,$B$50,$B$62,$B$74,$B$86)</f>
        <v>3569.384</v>
      </c>
      <c r="D62" s="378">
        <f>MAX($B$38,$B$50,$B$62,$B$74,$B$86)</f>
        <v>3938.3980000000001</v>
      </c>
      <c r="E62" s="378">
        <f t="shared" si="0"/>
        <v>369.01400000000012</v>
      </c>
      <c r="F62" s="378">
        <f>AVERAGE($B$38,$B$50,$B$62,$B$74,$B$86)</f>
        <v>3782.2103999999999</v>
      </c>
      <c r="G62" s="22">
        <f t="shared" si="1"/>
        <v>-5.627037565123294E-2</v>
      </c>
    </row>
    <row r="63" spans="1:7" x14ac:dyDescent="0.2">
      <c r="A63" s="377">
        <v>44866</v>
      </c>
      <c r="B63" s="378">
        <v>3501.05</v>
      </c>
      <c r="C63" s="378">
        <f>MIN($B$39,$B$51,$B$63,$B$75,$B$87)</f>
        <v>3501.05</v>
      </c>
      <c r="D63" s="378">
        <f>MAX($B$39,$B$51,$B$63,$B$75,$B$87)</f>
        <v>3931.616</v>
      </c>
      <c r="E63" s="378">
        <f t="shared" si="0"/>
        <v>430.5659999999998</v>
      </c>
      <c r="F63" s="378">
        <f>AVERAGE($B$39,$B$51,$B$63,$B$75,$B$87)</f>
        <v>3724.5114000000003</v>
      </c>
      <c r="G63" s="22">
        <f t="shared" si="1"/>
        <v>-5.9997507324047961E-2</v>
      </c>
    </row>
    <row r="64" spans="1:7" x14ac:dyDescent="0.2">
      <c r="A64" s="377">
        <v>44896</v>
      </c>
      <c r="B64" s="378">
        <v>2925.38</v>
      </c>
      <c r="C64" s="378">
        <f>MIN($B$40,$B$52,$B$64,$B$76,$B$88)</f>
        <v>2925.38</v>
      </c>
      <c r="D64" s="378">
        <f>MAX($B$40,$B$52,$B$64,$B$76,$B$88)</f>
        <v>3457.4810000000002</v>
      </c>
      <c r="E64" s="378">
        <f t="shared" si="0"/>
        <v>532.10100000000011</v>
      </c>
      <c r="F64" s="378">
        <f>AVERAGE($B$40,$B$52,$B$64,$B$76,$B$88)</f>
        <v>3274.2686000000003</v>
      </c>
      <c r="G64" s="22">
        <f t="shared" si="1"/>
        <v>-0.10655466689568482</v>
      </c>
    </row>
    <row r="65" spans="1:7" x14ac:dyDescent="0.2">
      <c r="A65" s="377">
        <v>44927</v>
      </c>
      <c r="B65" s="378">
        <v>2470.0149999999999</v>
      </c>
      <c r="C65" s="378">
        <f>MIN($B$29,$B$41,$B$53,$B$65,$B$77)</f>
        <v>2215.9409999999998</v>
      </c>
      <c r="D65" s="378">
        <f>MAX($B$29,$B$41,$B$53,$B$65,$B$77)</f>
        <v>2634.9670000000001</v>
      </c>
      <c r="E65" s="378">
        <f t="shared" si="0"/>
        <v>419.02600000000029</v>
      </c>
      <c r="F65" s="378">
        <f>AVERAGE($B$29,$B$41,$B$53,$B$65,$B$77)</f>
        <v>2509.6925999999999</v>
      </c>
      <c r="G65" s="22">
        <f t="shared" si="1"/>
        <v>-1.580974498629828E-2</v>
      </c>
    </row>
    <row r="66" spans="1:7" x14ac:dyDescent="0.2">
      <c r="A66" s="377">
        <v>44958</v>
      </c>
      <c r="B66" s="378">
        <v>2072.183</v>
      </c>
      <c r="C66" s="378">
        <f>MIN($B$30,$B$42,$B$54,$B$66,$B$78)</f>
        <v>1562.018</v>
      </c>
      <c r="D66" s="378">
        <f>MAX($B$30,$B$42,$B$54,$B$66,$B$78)</f>
        <v>2349.6799999999998</v>
      </c>
      <c r="E66" s="378">
        <f t="shared" si="0"/>
        <v>787.66199999999981</v>
      </c>
      <c r="F66" s="378">
        <f>AVERAGE($B$30,$B$42,$B$54,$B$66,$B$78)</f>
        <v>1984.7963999999999</v>
      </c>
      <c r="G66" s="22">
        <f t="shared" si="1"/>
        <v>4.402799198950591E-2</v>
      </c>
    </row>
    <row r="67" spans="1:7" x14ac:dyDescent="0.2">
      <c r="A67" s="377">
        <v>44986</v>
      </c>
      <c r="B67" s="378">
        <v>1849.895</v>
      </c>
      <c r="C67" s="378">
        <f>MIN($B$31,$B$43,$B$55,$B$67,$B$79)</f>
        <v>1401.4649999999999</v>
      </c>
      <c r="D67" s="378">
        <f>MAX($B$31,$B$43,$B$55,$B$67,$B$79)</f>
        <v>2306.056</v>
      </c>
      <c r="E67" s="378">
        <f t="shared" si="0"/>
        <v>904.59100000000012</v>
      </c>
      <c r="F67" s="378">
        <f>AVERAGE($B$31,$B$43,$B$55,$B$67,$B$79)</f>
        <v>1877.6</v>
      </c>
      <c r="G67" s="22">
        <f t="shared" si="1"/>
        <v>-1.4755538985939509E-2</v>
      </c>
    </row>
    <row r="68" spans="1:7" x14ac:dyDescent="0.2">
      <c r="A68" s="377">
        <v>45017</v>
      </c>
      <c r="B68" s="378">
        <v>2116.4609999999998</v>
      </c>
      <c r="C68" s="378">
        <f>MIN($B$32,$B$44,$B$56,$B$68,$B$80)</f>
        <v>1611.7650000000001</v>
      </c>
      <c r="D68" s="378">
        <f>MAX($B$32,$B$44,$B$56,$B$68,$B$80)</f>
        <v>2562.4479999999999</v>
      </c>
      <c r="E68" s="378">
        <f t="shared" si="0"/>
        <v>950.68299999999977</v>
      </c>
      <c r="F68" s="378">
        <f>AVERAGE($B$32,$B$44,$B$56,$B$68,$B$80)</f>
        <v>2119.6400000000003</v>
      </c>
      <c r="G68" s="22">
        <f t="shared" si="1"/>
        <v>-1.4997829820160291E-3</v>
      </c>
    </row>
    <row r="69" spans="1:7" x14ac:dyDescent="0.2">
      <c r="A69" s="377">
        <v>45047</v>
      </c>
      <c r="B69" s="378">
        <v>2576.48</v>
      </c>
      <c r="C69" s="378">
        <f>MIN($B$33,$B$45,$B$57,$B$69,$B$81)</f>
        <v>2001.915</v>
      </c>
      <c r="D69" s="378">
        <f>MAX($B$33,$B$45,$B$57,$B$69,$B$81)</f>
        <v>2923.1759999999999</v>
      </c>
      <c r="E69" s="378">
        <f t="shared" si="0"/>
        <v>921.26099999999997</v>
      </c>
      <c r="F69" s="378">
        <f>AVERAGE($B$33,$B$45,$B$57,$B$69,$B$81)</f>
        <v>2533.8092000000001</v>
      </c>
      <c r="G69" s="22">
        <f t="shared" si="1"/>
        <v>1.6840573473330123E-2</v>
      </c>
    </row>
    <row r="70" spans="1:7" x14ac:dyDescent="0.2">
      <c r="A70" s="377">
        <v>45078</v>
      </c>
      <c r="B70" s="378">
        <v>2901.6610000000001</v>
      </c>
      <c r="C70" s="378">
        <f>MIN($B$34,$B$46,$B$58,$B$70,$B$82)</f>
        <v>2325.3209999999999</v>
      </c>
      <c r="D70" s="378">
        <f>MAX($B$34,$B$46,$B$58,$B$70,$B$82)</f>
        <v>3174.9720000000002</v>
      </c>
      <c r="E70" s="378">
        <f t="shared" si="0"/>
        <v>849.65100000000029</v>
      </c>
      <c r="F70" s="378">
        <f>AVERAGE($B$34,$B$46,$B$58,$B$70,$B$82)</f>
        <v>2824.0349999999999</v>
      </c>
      <c r="G70" s="22">
        <f t="shared" si="1"/>
        <v>2.7487619664770424E-2</v>
      </c>
    </row>
    <row r="71" spans="1:7" x14ac:dyDescent="0.2">
      <c r="A71" s="377">
        <v>45108</v>
      </c>
      <c r="B71" s="378">
        <v>3035.1959999999999</v>
      </c>
      <c r="C71" s="378">
        <f>MIN($B$35,$B$47,$B$59,$B$71,$B$83)</f>
        <v>2505.1219999999998</v>
      </c>
      <c r="D71" s="378">
        <f>MAX($B$35,$B$47,$B$59,$B$71,$B$83)</f>
        <v>3293.614</v>
      </c>
      <c r="E71" s="378">
        <f t="shared" si="0"/>
        <v>788.49200000000019</v>
      </c>
      <c r="F71" s="378">
        <f>AVERAGE($B$35,$B$47,$B$59,$B$71,$B$83)</f>
        <v>2976.4389999999999</v>
      </c>
      <c r="G71" s="22">
        <f t="shared" si="1"/>
        <v>1.9740703572288965E-2</v>
      </c>
    </row>
    <row r="72" spans="1:7" x14ac:dyDescent="0.2">
      <c r="A72" s="377">
        <v>45139</v>
      </c>
      <c r="B72" s="378">
        <v>3167.9470000000001</v>
      </c>
      <c r="C72" s="378">
        <f>MIN($B$36,$B$48,$B$60,$B$72,$B$84)</f>
        <v>2709.422</v>
      </c>
      <c r="D72" s="378">
        <f>MAX($B$36,$B$48,$B$60,$B$72,$B$84)</f>
        <v>3522.2159999999999</v>
      </c>
      <c r="E72" s="378">
        <f t="shared" si="0"/>
        <v>812.79399999999987</v>
      </c>
      <c r="F72" s="378">
        <f>AVERAGE($B$36,$B$48,$B$60,$B$72,$B$84)</f>
        <v>3137.4214000000002</v>
      </c>
      <c r="G72" s="22">
        <f t="shared" si="1"/>
        <v>9.7295186422836633E-3</v>
      </c>
    </row>
    <row r="73" spans="1:7" x14ac:dyDescent="0.2">
      <c r="A73" s="377">
        <v>45170</v>
      </c>
      <c r="B73" s="378">
        <v>3489.8319999999999</v>
      </c>
      <c r="C73" s="378">
        <f>MIN($B$37,$B$49,$B$61,$B$73,$B$85)</f>
        <v>3145.643</v>
      </c>
      <c r="D73" s="378">
        <f>MAX($B$37,$B$49,$B$61,$B$73,$B$85)</f>
        <v>3839.8359999999998</v>
      </c>
      <c r="E73" s="378">
        <f t="shared" si="0"/>
        <v>694.19299999999976</v>
      </c>
      <c r="F73" s="378">
        <f>AVERAGE($B$37,$B$49,$B$61,$B$73,$B$85)</f>
        <v>3479.3258000000001</v>
      </c>
      <c r="G73" s="22">
        <f t="shared" si="1"/>
        <v>3.0196079941693377E-3</v>
      </c>
    </row>
    <row r="74" spans="1:7" x14ac:dyDescent="0.2">
      <c r="A74" s="377">
        <v>45200</v>
      </c>
      <c r="B74" s="378">
        <v>3809.3820000000001</v>
      </c>
      <c r="C74" s="378">
        <f>MIN($B$38,$B$50,$B$62,$B$74,$B$86)</f>
        <v>3569.384</v>
      </c>
      <c r="D74" s="378">
        <f>MAX($B$38,$B$50,$B$62,$B$74,$B$86)</f>
        <v>3938.3980000000001</v>
      </c>
      <c r="E74" s="378">
        <f t="shared" si="0"/>
        <v>369.01400000000012</v>
      </c>
      <c r="F74" s="378">
        <f>AVERAGE($B$38,$B$50,$B$62,$B$74,$B$86)</f>
        <v>3782.2103999999999</v>
      </c>
      <c r="G74" s="22">
        <f t="shared" si="1"/>
        <v>7.1840530077333931E-3</v>
      </c>
    </row>
    <row r="75" spans="1:7" x14ac:dyDescent="0.2">
      <c r="A75" s="377">
        <v>45231</v>
      </c>
      <c r="B75" s="378">
        <v>3742.2440000000001</v>
      </c>
      <c r="C75" s="378">
        <f>MIN($B$39,$B$51,$B$63,$B$75,$B$87)</f>
        <v>3501.05</v>
      </c>
      <c r="D75" s="378">
        <f>MAX($B$39,$B$51,$B$63,$B$75,$B$87)</f>
        <v>3931.616</v>
      </c>
      <c r="E75" s="378">
        <f t="shared" si="0"/>
        <v>430.5659999999998</v>
      </c>
      <c r="F75" s="378">
        <f>AVERAGE($B$39,$B$51,$B$63,$B$75,$B$87)</f>
        <v>3724.5114000000003</v>
      </c>
      <c r="G75" s="22">
        <f t="shared" si="1"/>
        <v>4.7610540271134649E-3</v>
      </c>
    </row>
    <row r="76" spans="1:7" x14ac:dyDescent="0.2">
      <c r="A76" s="377">
        <v>45261</v>
      </c>
      <c r="B76" s="378">
        <v>3457.4810000000002</v>
      </c>
      <c r="C76" s="378">
        <f>MIN($B$40,$B$52,$B$64,$B$76,$B$88)</f>
        <v>2925.38</v>
      </c>
      <c r="D76" s="378">
        <f>MAX($B$40,$B$52,$B$64,$B$76,$B$88)</f>
        <v>3457.4810000000002</v>
      </c>
      <c r="E76" s="378">
        <f t="shared" si="0"/>
        <v>532.10100000000011</v>
      </c>
      <c r="F76" s="378">
        <f>AVERAGE($B$40,$B$52,$B$64,$B$76,$B$88)</f>
        <v>3274.2686000000003</v>
      </c>
      <c r="G76" s="22">
        <f t="shared" si="1"/>
        <v>5.5955213936938364E-2</v>
      </c>
    </row>
    <row r="77" spans="1:7" x14ac:dyDescent="0.2">
      <c r="A77" s="377">
        <v>45292</v>
      </c>
      <c r="B77" s="378">
        <v>2611.3649999999998</v>
      </c>
      <c r="C77" s="378">
        <f>MIN($B$29,$B$41,$B$53,$B$65,$B$77)</f>
        <v>2215.9409999999998</v>
      </c>
      <c r="D77" s="378">
        <f>MAX($B$29,$B$41,$B$53,$B$65,$B$77)</f>
        <v>2634.9670000000001</v>
      </c>
      <c r="E77" s="378">
        <f t="shared" si="0"/>
        <v>419.02600000000029</v>
      </c>
      <c r="F77" s="378">
        <f>AVERAGE($B$29,$B$41,$B$53,$B$65,$B$77)</f>
        <v>2509.6925999999999</v>
      </c>
      <c r="G77" s="22">
        <f t="shared" si="1"/>
        <v>4.0511893767388063E-2</v>
      </c>
    </row>
    <row r="78" spans="1:7" x14ac:dyDescent="0.2">
      <c r="A78" s="377">
        <v>45323</v>
      </c>
      <c r="B78" s="378">
        <v>2349.6799999999998</v>
      </c>
      <c r="C78" s="378">
        <f>MIN($B$30,$B$42,$B$54,$B$66,$B$78)</f>
        <v>1562.018</v>
      </c>
      <c r="D78" s="378">
        <f>MAX($B$30,$B$42,$B$54,$B$66,$B$78)</f>
        <v>2349.6799999999998</v>
      </c>
      <c r="E78" s="378">
        <f t="shared" si="0"/>
        <v>787.66199999999981</v>
      </c>
      <c r="F78" s="378">
        <f>AVERAGE($B$30,$B$42,$B$54,$B$66,$B$78)</f>
        <v>1984.7963999999999</v>
      </c>
      <c r="G78" s="22">
        <f t="shared" si="1"/>
        <v>0.18383930966420525</v>
      </c>
    </row>
    <row r="79" spans="1:7" x14ac:dyDescent="0.2">
      <c r="A79" s="377">
        <v>45352</v>
      </c>
      <c r="B79" s="378">
        <v>2306.056</v>
      </c>
      <c r="C79" s="378">
        <f>MIN($B$31,$B$43,$B$55,$B$67,$B$79)</f>
        <v>1401.4649999999999</v>
      </c>
      <c r="D79" s="378">
        <f>MAX($B$31,$B$43,$B$55,$B$67,$B$79)</f>
        <v>2306.056</v>
      </c>
      <c r="E79" s="378">
        <f t="shared" si="0"/>
        <v>904.59100000000012</v>
      </c>
      <c r="F79" s="378">
        <f>AVERAGE($B$31,$B$43,$B$55,$B$67,$B$79)</f>
        <v>1877.6</v>
      </c>
      <c r="G79" s="22">
        <f t="shared" si="1"/>
        <v>0.22819343843204098</v>
      </c>
    </row>
    <row r="80" spans="1:7" x14ac:dyDescent="0.2">
      <c r="A80" s="377">
        <v>45383</v>
      </c>
      <c r="B80" s="378">
        <v>2562.4479999999999</v>
      </c>
      <c r="C80" s="378">
        <f>MIN($B$32,$B$44,$B$56,$B$68,$B$80)</f>
        <v>1611.7650000000001</v>
      </c>
      <c r="D80" s="378">
        <f>MAX($B$32,$B$44,$B$56,$B$68,$B$80)</f>
        <v>2562.4479999999999</v>
      </c>
      <c r="E80" s="378">
        <f t="shared" si="0"/>
        <v>950.68299999999977</v>
      </c>
      <c r="F80" s="378">
        <f>AVERAGE($B$32,$B$44,$B$56,$B$68,$B$80)</f>
        <v>2119.6400000000003</v>
      </c>
      <c r="G80" s="22">
        <f t="shared" si="1"/>
        <v>0.20890717291615535</v>
      </c>
    </row>
    <row r="81" spans="1:7" x14ac:dyDescent="0.2">
      <c r="A81" s="377">
        <v>45413</v>
      </c>
      <c r="B81" s="378">
        <v>2923.1759999999999</v>
      </c>
      <c r="C81" s="378">
        <f>MIN($B$33,$B$45,$B$57,$B$69,$B$81)</f>
        <v>2001.915</v>
      </c>
      <c r="D81" s="378">
        <f>MAX($B$33,$B$45,$B$57,$B$69,$B$81)</f>
        <v>2923.1759999999999</v>
      </c>
      <c r="E81" s="378">
        <f t="shared" si="0"/>
        <v>921.26099999999997</v>
      </c>
      <c r="F81" s="378">
        <f>AVERAGE($B$33,$B$45,$B$57,$B$69,$B$81)</f>
        <v>2533.8092000000001</v>
      </c>
      <c r="G81" s="22">
        <f t="shared" si="1"/>
        <v>0.1536685556276296</v>
      </c>
    </row>
    <row r="82" spans="1:7" x14ac:dyDescent="0.2">
      <c r="A82" s="377">
        <v>45444</v>
      </c>
      <c r="B82" s="378">
        <v>3174.9720000000002</v>
      </c>
      <c r="C82" s="378">
        <f>MIN($B$34,$B$46,$B$58,$B$70,$B$82)</f>
        <v>2325.3209999999999</v>
      </c>
      <c r="D82" s="378">
        <f>MAX($B$34,$B$46,$B$58,$B$70,$B$82)</f>
        <v>3174.9720000000002</v>
      </c>
      <c r="E82" s="378">
        <f t="shared" si="0"/>
        <v>849.65100000000029</v>
      </c>
      <c r="F82" s="378">
        <f>AVERAGE($B$34,$B$46,$B$58,$B$70,$B$82)</f>
        <v>2824.0349999999999</v>
      </c>
      <c r="G82" s="22">
        <f t="shared" si="1"/>
        <v>0.12426793577275075</v>
      </c>
    </row>
    <row r="83" spans="1:7" x14ac:dyDescent="0.2">
      <c r="A83" s="377">
        <v>45474</v>
      </c>
      <c r="B83" s="378">
        <v>3293.614</v>
      </c>
      <c r="C83" s="378">
        <f>MIN($B$35,$B$47,$B$59,$B$71,$B$83)</f>
        <v>2505.1219999999998</v>
      </c>
      <c r="D83" s="378">
        <f>MAX($B$35,$B$47,$B$59,$B$71,$B$83)</f>
        <v>3293.614</v>
      </c>
      <c r="E83" s="378">
        <f t="shared" si="0"/>
        <v>788.49200000000019</v>
      </c>
      <c r="F83" s="378">
        <f>AVERAGE($B$35,$B$47,$B$59,$B$71,$B$83)</f>
        <v>2976.4389999999999</v>
      </c>
      <c r="G83" s="22">
        <f t="shared" si="1"/>
        <v>0.10656190165496437</v>
      </c>
    </row>
    <row r="84" spans="1:7" x14ac:dyDescent="0.2">
      <c r="A84" s="377">
        <v>45505</v>
      </c>
      <c r="B84" s="378">
        <v>3370.2539999999999</v>
      </c>
      <c r="C84" s="378">
        <f>MIN($B$36,$B$48,$B$60,$B$72,$B$84)</f>
        <v>2709.422</v>
      </c>
      <c r="D84" s="378">
        <f>MAX($B$36,$B$48,$B$60,$B$72,$B$84)</f>
        <v>3522.2159999999999</v>
      </c>
      <c r="E84" s="378">
        <f t="shared" si="0"/>
        <v>812.79399999999987</v>
      </c>
      <c r="F84" s="378">
        <f>AVERAGE($B$36,$B$48,$B$60,$B$72,$B$84)</f>
        <v>3137.4214000000002</v>
      </c>
      <c r="G84" s="22">
        <f t="shared" si="1"/>
        <v>7.4211452755437834E-2</v>
      </c>
    </row>
    <row r="85" spans="1:7" x14ac:dyDescent="0.2">
      <c r="A85" s="377">
        <v>45536</v>
      </c>
      <c r="B85" s="378">
        <v>3615.3359999999998</v>
      </c>
      <c r="C85" s="378">
        <f>MIN($B$37,$B$49,$B$61,$B$73,$B$85)</f>
        <v>3145.643</v>
      </c>
      <c r="D85" s="378">
        <f>MAX($B$37,$B$49,$B$61,$B$73,$B$85)</f>
        <v>3839.8359999999998</v>
      </c>
      <c r="E85" s="378">
        <f t="shared" si="0"/>
        <v>694.19299999999976</v>
      </c>
      <c r="F85" s="378">
        <f>AVERAGE($B$37,$B$49,$B$61,$B$73,$B$85)</f>
        <v>3479.3258000000001</v>
      </c>
      <c r="G85" s="22">
        <f t="shared" si="1"/>
        <v>3.9090964117243443E-2</v>
      </c>
    </row>
    <row r="86" spans="1:7" x14ac:dyDescent="0.2">
      <c r="A86" s="377">
        <v>45566</v>
      </c>
      <c r="B86" s="378">
        <v>3938.3980000000001</v>
      </c>
      <c r="C86" s="378">
        <f>MIN($B$38,$B$50,$B$62,$B$74,$B$86)</f>
        <v>3569.384</v>
      </c>
      <c r="D86" s="378">
        <f>MAX($B$38,$B$50,$B$62,$B$74,$B$86)</f>
        <v>3938.3980000000001</v>
      </c>
      <c r="E86" s="378">
        <f t="shared" si="0"/>
        <v>369.01400000000012</v>
      </c>
      <c r="F86" s="378">
        <f>AVERAGE($B$38,$B$50,$B$62,$B$74,$B$86)</f>
        <v>3782.2103999999999</v>
      </c>
      <c r="G86" s="22">
        <f t="shared" si="1"/>
        <v>4.1295322967754622E-2</v>
      </c>
    </row>
    <row r="87" spans="1:7" x14ac:dyDescent="0.2">
      <c r="A87" s="377">
        <v>45597</v>
      </c>
      <c r="B87" s="378">
        <v>3914.8719999999998</v>
      </c>
      <c r="C87" s="378">
        <f>MIN($B$39,$B$51,$B$63,$B$75,$B$87)</f>
        <v>3501.05</v>
      </c>
      <c r="D87" s="378">
        <f>MAX($B$39,$B$51,$B$63,$B$75,$B$87)</f>
        <v>3931.616</v>
      </c>
      <c r="E87" s="378">
        <f t="shared" si="0"/>
        <v>430.5659999999998</v>
      </c>
      <c r="F87" s="378">
        <f>AVERAGE($B$39,$B$51,$B$63,$B$75,$B$87)</f>
        <v>3724.5114000000003</v>
      </c>
      <c r="G87" s="22">
        <f t="shared" si="1"/>
        <v>5.111022079298766E-2</v>
      </c>
    </row>
    <row r="88" spans="1:7" x14ac:dyDescent="0.2">
      <c r="A88" s="377">
        <v>45627</v>
      </c>
      <c r="B88" s="378">
        <v>3437.5189999999998</v>
      </c>
      <c r="C88" s="378">
        <f>MIN($B$40,$B$52,$B$64,$B$76,$B$88)</f>
        <v>2925.38</v>
      </c>
      <c r="D88" s="378">
        <f>MAX($B$40,$B$52,$B$64,$B$76,$B$88)</f>
        <v>3457.4810000000002</v>
      </c>
      <c r="E88" s="378">
        <f t="shared" si="0"/>
        <v>532.10100000000011</v>
      </c>
      <c r="F88" s="378">
        <f>AVERAGE($B$40,$B$52,$B$64,$B$76,$B$88)</f>
        <v>3274.2686000000003</v>
      </c>
      <c r="G88" s="22">
        <f t="shared" si="1"/>
        <v>4.9858585211976614E-2</v>
      </c>
    </row>
    <row r="89" spans="1:7" x14ac:dyDescent="0.2">
      <c r="A89" s="377">
        <v>45658</v>
      </c>
      <c r="B89" s="378">
        <v>2424.5990000000002</v>
      </c>
      <c r="C89" s="378">
        <f>MIN($B$29,$B$41,$B$53,$B$65,$B$77)</f>
        <v>2215.9409999999998</v>
      </c>
      <c r="D89" s="378">
        <f>MAX($B$29,$B$41,$B$53,$B$65,$B$77)</f>
        <v>2634.9670000000001</v>
      </c>
      <c r="E89" s="378">
        <f t="shared" si="0"/>
        <v>419.02600000000029</v>
      </c>
      <c r="F89" s="378">
        <f>AVERAGE($B$29,$B$41,$B$53,$B$65,$B$77)</f>
        <v>2509.6925999999999</v>
      </c>
      <c r="G89" s="22">
        <f t="shared" si="1"/>
        <v>-3.390598513937515E-2</v>
      </c>
    </row>
    <row r="90" spans="1:7" x14ac:dyDescent="0.2">
      <c r="A90" s="377">
        <v>45689</v>
      </c>
      <c r="B90" s="378">
        <v>1789.6189999999999</v>
      </c>
      <c r="C90" s="378">
        <f>MIN($B$30,$B$42,$B$54,$B$66,$B$78)</f>
        <v>1562.018</v>
      </c>
      <c r="D90" s="378">
        <f>MAX($B$30,$B$42,$B$54,$B$66,$B$78)</f>
        <v>2349.6799999999998</v>
      </c>
      <c r="E90" s="378">
        <f t="shared" si="0"/>
        <v>787.66199999999981</v>
      </c>
      <c r="F90" s="378">
        <f>AVERAGE($B$30,$B$42,$B$54,$B$66,$B$78)</f>
        <v>1984.7963999999999</v>
      </c>
      <c r="G90" s="22">
        <f t="shared" si="1"/>
        <v>-9.8336232371239674E-2</v>
      </c>
    </row>
    <row r="91" spans="1:7" x14ac:dyDescent="0.2">
      <c r="A91" s="377">
        <v>45717</v>
      </c>
      <c r="B91" s="378">
        <v>1835.8679999999999</v>
      </c>
      <c r="C91" s="378">
        <f>MIN($B$31,$B$43,$B$55,$B$67,$B$79)</f>
        <v>1401.4649999999999</v>
      </c>
      <c r="D91" s="378">
        <f>MAX($B$31,$B$43,$B$55,$B$67,$B$79)</f>
        <v>2306.056</v>
      </c>
      <c r="E91" s="378">
        <f t="shared" si="0"/>
        <v>904.59100000000012</v>
      </c>
      <c r="F91" s="378">
        <f>AVERAGE($B$31,$B$43,$B$55,$B$67,$B$79)</f>
        <v>1877.6</v>
      </c>
      <c r="G91" s="22">
        <f t="shared" si="1"/>
        <v>-2.2226246271836336E-2</v>
      </c>
    </row>
    <row r="92" spans="1:7" x14ac:dyDescent="0.2">
      <c r="A92" s="377">
        <v>45748</v>
      </c>
      <c r="B92" s="378">
        <v>2140.9569999999999</v>
      </c>
      <c r="C92" s="378">
        <f>MIN($B$32,$B$44,$B$56,$B$68,$B$80)</f>
        <v>1611.7650000000001</v>
      </c>
      <c r="D92" s="378">
        <f>MAX($B$32,$B$44,$B$56,$B$68,$B$80)</f>
        <v>2562.4479999999999</v>
      </c>
      <c r="E92" s="378">
        <f t="shared" si="0"/>
        <v>950.68299999999977</v>
      </c>
      <c r="F92" s="378">
        <f>AVERAGE($B$32,$B$44,$B$56,$B$68,$B$80)</f>
        <v>2119.6400000000003</v>
      </c>
      <c r="G92" s="22">
        <f t="shared" si="1"/>
        <v>1.0056896454114561E-2</v>
      </c>
    </row>
    <row r="93" spans="1:7" x14ac:dyDescent="0.2">
      <c r="A93" s="377">
        <v>45778</v>
      </c>
      <c r="B93" s="378">
        <v>2636.5929999999998</v>
      </c>
      <c r="C93" s="378">
        <f>MIN($B$33,$B$45,$B$57,$B$69,$B$81)</f>
        <v>2001.915</v>
      </c>
      <c r="D93" s="378">
        <f>MAX($B$33,$B$45,$B$57,$B$69,$B$81)</f>
        <v>2923.1759999999999</v>
      </c>
      <c r="E93" s="378">
        <f t="shared" ref="E93:E112" si="2">D93-C93</f>
        <v>921.26099999999997</v>
      </c>
      <c r="F93" s="378">
        <f>AVERAGE($B$33,$B$45,$B$57,$B$69,$B$81)</f>
        <v>2533.8092000000001</v>
      </c>
      <c r="G93" s="22">
        <f t="shared" ref="G93:G112" si="3">B93/F93-1</f>
        <v>4.0564932829196376E-2</v>
      </c>
    </row>
    <row r="94" spans="1:7" x14ac:dyDescent="0.2">
      <c r="A94" s="377">
        <v>45809</v>
      </c>
      <c r="B94" s="378">
        <v>2990.1329999999998</v>
      </c>
      <c r="C94" s="378">
        <f>MIN($B$34,$B$46,$B$58,$B$70,$B$82)</f>
        <v>2325.3209999999999</v>
      </c>
      <c r="D94" s="378">
        <f>MAX($B$34,$B$46,$B$58,$B$70,$B$82)</f>
        <v>3174.9720000000002</v>
      </c>
      <c r="E94" s="378">
        <f t="shared" si="2"/>
        <v>849.65100000000029</v>
      </c>
      <c r="F94" s="378">
        <f>AVERAGE($B$34,$B$46,$B$58,$B$70,$B$82)</f>
        <v>2824.0349999999999</v>
      </c>
      <c r="G94" s="22">
        <f t="shared" si="3"/>
        <v>5.881584328806122E-2</v>
      </c>
    </row>
    <row r="95" spans="1:7" x14ac:dyDescent="0.2">
      <c r="A95" s="377">
        <v>45839</v>
      </c>
      <c r="B95" s="378">
        <v>3143.855</v>
      </c>
      <c r="C95" s="378">
        <f>MIN($B$35,$B$47,$B$59,$B$71,$B$83)</f>
        <v>2505.1219999999998</v>
      </c>
      <c r="D95" s="378">
        <f>MAX($B$35,$B$47,$B$59,$B$71,$B$83)</f>
        <v>3293.614</v>
      </c>
      <c r="E95" s="378">
        <f t="shared" si="2"/>
        <v>788.49200000000019</v>
      </c>
      <c r="F95" s="378">
        <f>AVERAGE($B$35,$B$47,$B$59,$B$71,$B$83)</f>
        <v>2976.4389999999999</v>
      </c>
      <c r="G95" s="22">
        <f t="shared" si="3"/>
        <v>5.6247079143903145E-2</v>
      </c>
    </row>
    <row r="96" spans="1:7" x14ac:dyDescent="0.2">
      <c r="A96" s="377">
        <v>45870</v>
      </c>
      <c r="B96" s="378">
        <v>3328.547</v>
      </c>
      <c r="C96" s="378">
        <f>MIN($B$36,$B$48,$B$60,$B$72,$B$84)</f>
        <v>2709.422</v>
      </c>
      <c r="D96" s="378">
        <f>MAX($B$36,$B$48,$B$60,$B$72,$B$84)</f>
        <v>3522.2159999999999</v>
      </c>
      <c r="E96" s="378">
        <f t="shared" si="2"/>
        <v>812.79399999999987</v>
      </c>
      <c r="F96" s="378">
        <f>AVERAGE($B$36,$B$48,$B$60,$B$72,$B$84)</f>
        <v>3137.4214000000002</v>
      </c>
      <c r="G96" s="22">
        <f t="shared" si="3"/>
        <v>6.0918052002832512E-2</v>
      </c>
    </row>
    <row r="97" spans="1:7" x14ac:dyDescent="0.2">
      <c r="A97" s="377">
        <v>45901</v>
      </c>
      <c r="B97" s="378">
        <v>3641.4202857</v>
      </c>
      <c r="C97" s="378">
        <f>MIN($B$37,$B$49,$B$61,$B$73,$B$85)</f>
        <v>3145.643</v>
      </c>
      <c r="D97" s="378">
        <f>MAX($B$37,$B$49,$B$61,$B$73,$B$85)</f>
        <v>3839.8359999999998</v>
      </c>
      <c r="E97" s="378">
        <f t="shared" si="2"/>
        <v>694.19299999999976</v>
      </c>
      <c r="F97" s="378">
        <f>AVERAGE($B$37,$B$49,$B$61,$B$73,$B$85)</f>
        <v>3479.3258000000001</v>
      </c>
      <c r="G97" s="22">
        <f t="shared" si="3"/>
        <v>4.6587900937589577E-2</v>
      </c>
    </row>
    <row r="98" spans="1:7" x14ac:dyDescent="0.2">
      <c r="A98" s="377">
        <v>45931</v>
      </c>
      <c r="B98" s="378">
        <v>3950.4360000000001</v>
      </c>
      <c r="C98" s="378">
        <f>MIN($B$38,$B$50,$B$62,$B$74,$B$86)</f>
        <v>3569.384</v>
      </c>
      <c r="D98" s="378">
        <f>MAX($B$38,$B$50,$B$62,$B$74,$B$86)</f>
        <v>3938.3980000000001</v>
      </c>
      <c r="E98" s="378">
        <f t="shared" si="2"/>
        <v>369.01400000000012</v>
      </c>
      <c r="F98" s="378">
        <f>AVERAGE($B$38,$B$50,$B$62,$B$74,$B$86)</f>
        <v>3782.2103999999999</v>
      </c>
      <c r="G98" s="22">
        <f t="shared" si="3"/>
        <v>4.4478117875198064E-2</v>
      </c>
    </row>
    <row r="99" spans="1:7" x14ac:dyDescent="0.2">
      <c r="A99" s="377">
        <v>45962</v>
      </c>
      <c r="B99" s="378">
        <v>3892.2260000000001</v>
      </c>
      <c r="C99" s="378">
        <f>MIN($B$39,$B$51,$B$63,$B$75,$B$87)</f>
        <v>3501.05</v>
      </c>
      <c r="D99" s="378">
        <f>MAX($B$39,$B$51,$B$63,$B$75,$B$87)</f>
        <v>3931.616</v>
      </c>
      <c r="E99" s="378">
        <f t="shared" si="2"/>
        <v>430.5659999999998</v>
      </c>
      <c r="F99" s="378">
        <f>AVERAGE($B$39,$B$51,$B$63,$B$75,$B$87)</f>
        <v>3724.5114000000003</v>
      </c>
      <c r="G99" s="22">
        <f t="shared" si="3"/>
        <v>4.5029960171419914E-2</v>
      </c>
    </row>
    <row r="100" spans="1:7" x14ac:dyDescent="0.2">
      <c r="A100" s="377">
        <v>45992</v>
      </c>
      <c r="B100" s="378">
        <v>3382.0039999999999</v>
      </c>
      <c r="C100" s="378">
        <f>MIN($B$40,$B$52,$B$64,$B$76,$B$88)</f>
        <v>2925.38</v>
      </c>
      <c r="D100" s="378">
        <f>MAX($B$40,$B$52,$B$64,$B$76,$B$88)</f>
        <v>3457.4810000000002</v>
      </c>
      <c r="E100" s="378">
        <f t="shared" si="2"/>
        <v>532.10100000000011</v>
      </c>
      <c r="F100" s="378">
        <f>AVERAGE($B$40,$B$52,$B$64,$B$76,$B$88)</f>
        <v>3274.2686000000003</v>
      </c>
      <c r="G100" s="22">
        <f t="shared" si="3"/>
        <v>3.2903653658713061E-2</v>
      </c>
    </row>
    <row r="101" spans="1:7" x14ac:dyDescent="0.2">
      <c r="A101" s="377">
        <v>46023</v>
      </c>
      <c r="B101" s="378">
        <v>2641.1019999999999</v>
      </c>
      <c r="C101" s="378">
        <f>MIN($B$29,$B$41,$B$53,$B$65,$B$77)</f>
        <v>2215.9409999999998</v>
      </c>
      <c r="D101" s="378">
        <f>MAX($B$29,$B$41,$B$53,$B$65,$B$77)</f>
        <v>2634.9670000000001</v>
      </c>
      <c r="E101" s="378">
        <f t="shared" si="2"/>
        <v>419.02600000000029</v>
      </c>
      <c r="F101" s="378">
        <f>AVERAGE($B$29,$B$41,$B$53,$B$65,$B$77)</f>
        <v>2509.6925999999999</v>
      </c>
      <c r="G101" s="22">
        <f t="shared" si="3"/>
        <v>5.2360755257436775E-2</v>
      </c>
    </row>
    <row r="102" spans="1:7" x14ac:dyDescent="0.2">
      <c r="A102" s="377">
        <v>46054</v>
      </c>
      <c r="B102" s="378">
        <v>2110.6889999999999</v>
      </c>
      <c r="C102" s="378">
        <f>MIN($B$30,$B$42,$B$54,$B$66,$B$78)</f>
        <v>1562.018</v>
      </c>
      <c r="D102" s="378">
        <f>MAX($B$30,$B$42,$B$54,$B$66,$B$78)</f>
        <v>2349.6799999999998</v>
      </c>
      <c r="E102" s="378">
        <f t="shared" si="2"/>
        <v>787.66199999999981</v>
      </c>
      <c r="F102" s="378">
        <f>AVERAGE($B$30,$B$42,$B$54,$B$66,$B$78)</f>
        <v>1984.7963999999999</v>
      </c>
      <c r="G102" s="22">
        <f t="shared" si="3"/>
        <v>6.3428470547407301E-2</v>
      </c>
    </row>
    <row r="103" spans="1:7" x14ac:dyDescent="0.2">
      <c r="A103" s="377">
        <v>46082</v>
      </c>
      <c r="B103" s="378">
        <v>1999.6690000000001</v>
      </c>
      <c r="C103" s="378">
        <f>MIN($B$31,$B$43,$B$55,$B$67,$B$79)</f>
        <v>1401.4649999999999</v>
      </c>
      <c r="D103" s="378">
        <f>MAX($B$31,$B$43,$B$55,$B$67,$B$79)</f>
        <v>2306.056</v>
      </c>
      <c r="E103" s="378">
        <f t="shared" si="2"/>
        <v>904.59100000000012</v>
      </c>
      <c r="F103" s="378">
        <f>AVERAGE($B$31,$B$43,$B$55,$B$67,$B$79)</f>
        <v>1877.6</v>
      </c>
      <c r="G103" s="22">
        <f t="shared" si="3"/>
        <v>6.5013314870046912E-2</v>
      </c>
    </row>
    <row r="104" spans="1:7" x14ac:dyDescent="0.2">
      <c r="A104" s="377">
        <v>46113</v>
      </c>
      <c r="B104" s="378">
        <v>2264.6210000000001</v>
      </c>
      <c r="C104" s="378">
        <f>MIN($B$32,$B$44,$B$56,$B$68,$B$80)</f>
        <v>1611.7650000000001</v>
      </c>
      <c r="D104" s="378">
        <f>MAX($B$32,$B$44,$B$56,$B$68,$B$80)</f>
        <v>2562.4479999999999</v>
      </c>
      <c r="E104" s="378">
        <f t="shared" si="2"/>
        <v>950.68299999999977</v>
      </c>
      <c r="F104" s="378">
        <f>AVERAGE($B$32,$B$44,$B$56,$B$68,$B$80)</f>
        <v>2119.6400000000003</v>
      </c>
      <c r="G104" s="22">
        <f t="shared" si="3"/>
        <v>6.8398879054933692E-2</v>
      </c>
    </row>
    <row r="105" spans="1:7" x14ac:dyDescent="0.2">
      <c r="A105" s="377">
        <v>46143</v>
      </c>
      <c r="B105" s="378">
        <v>2692.0259999999998</v>
      </c>
      <c r="C105" s="378">
        <f>MIN($B$33,$B$45,$B$57,$B$69,$B$81)</f>
        <v>2001.915</v>
      </c>
      <c r="D105" s="378">
        <f>MAX($B$33,$B$45,$B$57,$B$69,$B$81)</f>
        <v>2923.1759999999999</v>
      </c>
      <c r="E105" s="378">
        <f t="shared" si="2"/>
        <v>921.26099999999997</v>
      </c>
      <c r="F105" s="378">
        <f>AVERAGE($B$33,$B$45,$B$57,$B$69,$B$81)</f>
        <v>2533.8092000000001</v>
      </c>
      <c r="G105" s="22">
        <f t="shared" si="3"/>
        <v>6.2442270712411929E-2</v>
      </c>
    </row>
    <row r="106" spans="1:7" x14ac:dyDescent="0.2">
      <c r="A106" s="377">
        <v>46174</v>
      </c>
      <c r="B106" s="378">
        <v>2993.3440000000001</v>
      </c>
      <c r="C106" s="378">
        <f>MIN($B$34,$B$46,$B$58,$B$70,$B$82)</f>
        <v>2325.3209999999999</v>
      </c>
      <c r="D106" s="378">
        <f>MAX($B$34,$B$46,$B$58,$B$70,$B$82)</f>
        <v>3174.9720000000002</v>
      </c>
      <c r="E106" s="378">
        <f t="shared" si="2"/>
        <v>849.65100000000029</v>
      </c>
      <c r="F106" s="378">
        <f>AVERAGE($B$34,$B$46,$B$58,$B$70,$B$82)</f>
        <v>2824.0349999999999</v>
      </c>
      <c r="G106" s="22">
        <f t="shared" si="3"/>
        <v>5.9952868856087305E-2</v>
      </c>
    </row>
    <row r="107" spans="1:7" x14ac:dyDescent="0.2">
      <c r="A107" s="377">
        <v>46204</v>
      </c>
      <c r="B107" s="378">
        <v>3111.9479999999999</v>
      </c>
      <c r="C107" s="378">
        <f>MIN($B$35,$B$47,$B$59,$B$71,$B$83)</f>
        <v>2505.1219999999998</v>
      </c>
      <c r="D107" s="378">
        <f>MAX($B$35,$B$47,$B$59,$B$71,$B$83)</f>
        <v>3293.614</v>
      </c>
      <c r="E107" s="378">
        <f t="shared" si="2"/>
        <v>788.49200000000019</v>
      </c>
      <c r="F107" s="378">
        <f>AVERAGE($B$35,$B$47,$B$59,$B$71,$B$83)</f>
        <v>2976.4389999999999</v>
      </c>
      <c r="G107" s="22">
        <f t="shared" si="3"/>
        <v>4.5527222294829528E-2</v>
      </c>
    </row>
    <row r="108" spans="1:7" x14ac:dyDescent="0.2">
      <c r="A108" s="377">
        <v>46235</v>
      </c>
      <c r="B108" s="378">
        <v>3193.846</v>
      </c>
      <c r="C108" s="378">
        <f>MIN($B$36,$B$48,$B$60,$B$72,$B$84)</f>
        <v>2709.422</v>
      </c>
      <c r="D108" s="378">
        <f>MAX($B$36,$B$48,$B$60,$B$72,$B$84)</f>
        <v>3522.2159999999999</v>
      </c>
      <c r="E108" s="378">
        <f t="shared" si="2"/>
        <v>812.79399999999987</v>
      </c>
      <c r="F108" s="378">
        <f>AVERAGE($B$36,$B$48,$B$60,$B$72,$B$84)</f>
        <v>3137.4214000000002</v>
      </c>
      <c r="G108" s="22">
        <f t="shared" si="3"/>
        <v>1.7984386796112251E-2</v>
      </c>
    </row>
    <row r="109" spans="1:7" x14ac:dyDescent="0.2">
      <c r="A109" s="377">
        <v>46266</v>
      </c>
      <c r="B109" s="378">
        <v>3462.819</v>
      </c>
      <c r="C109" s="378">
        <f>MIN($B$37,$B$49,$B$61,$B$73,$B$85)</f>
        <v>3145.643</v>
      </c>
      <c r="D109" s="378">
        <f>MAX($B$37,$B$49,$B$61,$B$73,$B$85)</f>
        <v>3839.8359999999998</v>
      </c>
      <c r="E109" s="378">
        <f t="shared" si="2"/>
        <v>694.19299999999976</v>
      </c>
      <c r="F109" s="378">
        <f>AVERAGE($B$37,$B$49,$B$61,$B$73,$B$85)</f>
        <v>3479.3258000000001</v>
      </c>
      <c r="G109" s="22">
        <f t="shared" si="3"/>
        <v>-4.7442524640837203E-3</v>
      </c>
    </row>
    <row r="110" spans="1:7" x14ac:dyDescent="0.2">
      <c r="A110" s="377">
        <v>46296</v>
      </c>
      <c r="B110" s="378">
        <v>3722.4549999999999</v>
      </c>
      <c r="C110" s="378">
        <f>MIN($B$38,$B$50,$B$62,$B$74,$B$86)</f>
        <v>3569.384</v>
      </c>
      <c r="D110" s="378">
        <f>MAX($B$38,$B$50,$B$62,$B$74,$B$86)</f>
        <v>3938.3980000000001</v>
      </c>
      <c r="E110" s="378">
        <f t="shared" si="2"/>
        <v>369.01400000000012</v>
      </c>
      <c r="F110" s="378">
        <f>AVERAGE($B$38,$B$50,$B$62,$B$74,$B$86)</f>
        <v>3782.2103999999999</v>
      </c>
      <c r="G110" s="22">
        <f t="shared" si="3"/>
        <v>-1.5799068185101461E-2</v>
      </c>
    </row>
    <row r="111" spans="1:7" x14ac:dyDescent="0.2">
      <c r="A111" s="377">
        <v>46327</v>
      </c>
      <c r="B111" s="378">
        <v>3571.98</v>
      </c>
      <c r="C111" s="378">
        <f>MIN($B$39,$B$51,$B$63,$B$75,$B$87)</f>
        <v>3501.05</v>
      </c>
      <c r="D111" s="378">
        <f>MAX($B$39,$B$51,$B$63,$B$75,$B$87)</f>
        <v>3931.616</v>
      </c>
      <c r="E111" s="378">
        <f t="shared" si="2"/>
        <v>430.5659999999998</v>
      </c>
      <c r="F111" s="378">
        <f>AVERAGE($B$39,$B$51,$B$63,$B$75,$B$87)</f>
        <v>3724.5114000000003</v>
      </c>
      <c r="G111" s="22">
        <f t="shared" si="3"/>
        <v>-4.0953398612231462E-2</v>
      </c>
    </row>
    <row r="112" spans="1:7" x14ac:dyDescent="0.2">
      <c r="A112" s="379">
        <v>46357</v>
      </c>
      <c r="B112" s="378">
        <v>3020.7950000000001</v>
      </c>
      <c r="C112" s="380">
        <f>MIN($B$40,$B$52,$B$64,$B$76,$B$88)</f>
        <v>2925.38</v>
      </c>
      <c r="D112" s="380">
        <f>MAX($B$40,$B$52,$B$64,$B$76,$B$88)</f>
        <v>3457.4810000000002</v>
      </c>
      <c r="E112" s="380">
        <f t="shared" si="2"/>
        <v>532.10100000000011</v>
      </c>
      <c r="F112" s="380">
        <f>AVERAGE($B$40,$B$52,$B$64,$B$76,$B$88)</f>
        <v>3274.2686000000003</v>
      </c>
      <c r="G112" s="381">
        <f t="shared" si="3"/>
        <v>-7.7413807773742294E-2</v>
      </c>
    </row>
    <row r="113" spans="1:5" x14ac:dyDescent="0.2">
      <c r="A113" s="267" t="s">
        <v>997</v>
      </c>
    </row>
    <row r="114" spans="1:5" x14ac:dyDescent="0.2">
      <c r="A114" t="s">
        <v>1009</v>
      </c>
    </row>
    <row r="115" spans="1:5" x14ac:dyDescent="0.2">
      <c r="A115" s="296" t="s">
        <v>1010</v>
      </c>
    </row>
    <row r="116" spans="1:5" x14ac:dyDescent="0.2">
      <c r="A116" s="276" t="s">
        <v>1001</v>
      </c>
    </row>
    <row r="117" spans="1:5" x14ac:dyDescent="0.2">
      <c r="A117" s="3"/>
      <c r="B117" s="52" t="s">
        <v>330</v>
      </c>
    </row>
    <row r="118" spans="1:5" x14ac:dyDescent="0.2">
      <c r="A118">
        <v>70</v>
      </c>
      <c r="B118" s="13">
        <v>0</v>
      </c>
      <c r="E118" s="1"/>
    </row>
    <row r="119" spans="1:5" x14ac:dyDescent="0.2">
      <c r="A119">
        <v>70</v>
      </c>
      <c r="B119" s="13">
        <v>5000</v>
      </c>
    </row>
    <row r="121" spans="1:5" x14ac:dyDescent="0.2">
      <c r="A121" s="3"/>
      <c r="B121" s="52" t="s">
        <v>330</v>
      </c>
    </row>
    <row r="122" spans="1:5" x14ac:dyDescent="0.2">
      <c r="A122" s="1">
        <v>70</v>
      </c>
      <c r="B122" s="66">
        <v>-0.5</v>
      </c>
    </row>
    <row r="123" spans="1:5" x14ac:dyDescent="0.2">
      <c r="A123">
        <v>70</v>
      </c>
      <c r="B123" s="66">
        <v>0.5</v>
      </c>
    </row>
  </sheetData>
  <mergeCells count="2">
    <mergeCell ref="B26:G26"/>
    <mergeCell ref="C27:G27"/>
  </mergeCells>
  <hyperlinks>
    <hyperlink ref="A3" location="Contents!A1" display="Return to Contents" xr:uid="{00000000-0004-0000-1C00-000000000000}"/>
  </hyperlinks>
  <pageMargins left="0.75" right="0.75" top="1" bottom="1" header="0.5" footer="0.5"/>
  <pageSetup scale="64" fitToHeight="2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2:R44"/>
  <sheetViews>
    <sheetView workbookViewId="0"/>
  </sheetViews>
  <sheetFormatPr defaultColWidth="9.28515625" defaultRowHeight="15" x14ac:dyDescent="0.25"/>
  <cols>
    <col min="1" max="1" width="9.28515625" style="126"/>
    <col min="2" max="2" width="13.7109375" style="126" customWidth="1"/>
    <col min="3" max="3" width="15" style="126" customWidth="1"/>
    <col min="4" max="4" width="7.7109375" style="126" customWidth="1"/>
    <col min="5" max="5" width="6" style="126" customWidth="1"/>
    <col min="6" max="6" width="7.7109375" style="126" customWidth="1"/>
    <col min="7" max="7" width="6" style="126" customWidth="1"/>
    <col min="8" max="8" width="6.28515625" style="126" customWidth="1"/>
    <col min="9" max="16" width="9.28515625" style="126"/>
    <col min="17" max="17" width="16.7109375" style="126" customWidth="1"/>
    <col min="18" max="18" width="14.28515625" style="126" customWidth="1"/>
    <col min="19" max="24" width="9.28515625" style="126"/>
    <col min="25" max="25" width="27" style="126" customWidth="1"/>
    <col min="26" max="16384" width="9.28515625" style="126"/>
  </cols>
  <sheetData>
    <row r="2" spans="1:18" ht="15.75" x14ac:dyDescent="0.25">
      <c r="A2" s="31" t="s">
        <v>967</v>
      </c>
    </row>
    <row r="3" spans="1:18" x14ac:dyDescent="0.25">
      <c r="A3" s="16" t="s">
        <v>16</v>
      </c>
      <c r="N3"/>
    </row>
    <row r="4" spans="1:18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8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Q5" s="132" t="s">
        <v>331</v>
      </c>
      <c r="R5" s="133"/>
    </row>
    <row r="6" spans="1:18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Q6" s="370" t="s">
        <v>325</v>
      </c>
      <c r="R6" s="371" t="s">
        <v>317</v>
      </c>
    </row>
    <row r="7" spans="1:18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Q7" s="372" t="s">
        <v>323</v>
      </c>
      <c r="R7" s="373" t="s">
        <v>315</v>
      </c>
    </row>
    <row r="8" spans="1:18" x14ac:dyDescent="0.2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Q8" s="372" t="s">
        <v>326</v>
      </c>
      <c r="R8" s="373" t="s">
        <v>318</v>
      </c>
    </row>
    <row r="9" spans="1:18" x14ac:dyDescent="0.2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Q9" s="374" t="s">
        <v>324</v>
      </c>
      <c r="R9" s="375" t="s">
        <v>316</v>
      </c>
    </row>
    <row r="10" spans="1:18" x14ac:dyDescent="0.2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Q10" s="145"/>
    </row>
    <row r="11" spans="1:18" x14ac:dyDescent="0.25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</row>
    <row r="12" spans="1:18" x14ac:dyDescent="0.25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</row>
    <row r="13" spans="1:18" x14ac:dyDescent="0.2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</row>
    <row r="14" spans="1:18" x14ac:dyDescent="0.2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</row>
    <row r="15" spans="1:18" x14ac:dyDescent="0.2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</row>
    <row r="16" spans="1:18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</row>
    <row r="17" spans="1:18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spans="1:18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spans="1:18" x14ac:dyDescent="0.2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</row>
    <row r="20" spans="1:18" x14ac:dyDescent="0.2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</row>
    <row r="21" spans="1:18" x14ac:dyDescent="0.2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3" spans="1:18" x14ac:dyDescent="0.25">
      <c r="N23" s="143"/>
    </row>
    <row r="24" spans="1:18" x14ac:dyDescent="0.25">
      <c r="N24" s="127"/>
      <c r="O24" s="127"/>
      <c r="P24" s="127"/>
      <c r="Q24" s="127"/>
    </row>
    <row r="25" spans="1:18" x14ac:dyDescent="0.25">
      <c r="B25" s="364" t="s">
        <v>12</v>
      </c>
      <c r="C25" s="411">
        <v>2022</v>
      </c>
      <c r="D25" s="364">
        <f>+C25+1</f>
        <v>2023</v>
      </c>
      <c r="E25" s="364">
        <f>+D25+1</f>
        <v>2024</v>
      </c>
      <c r="F25" s="364">
        <f>+E25+1</f>
        <v>2025</v>
      </c>
      <c r="G25" s="364">
        <f>+F25+1</f>
        <v>2026</v>
      </c>
    </row>
    <row r="26" spans="1:18" x14ac:dyDescent="0.25">
      <c r="B26" s="365" t="s">
        <v>325</v>
      </c>
      <c r="C26" s="366">
        <v>8.2150638986000004</v>
      </c>
      <c r="D26" s="366">
        <v>7.9790348247000003</v>
      </c>
      <c r="E26" s="366">
        <v>8.5457144290000002</v>
      </c>
      <c r="F26" s="366">
        <v>8.5788659095999993</v>
      </c>
      <c r="G26" s="366">
        <v>9.0042062384000001</v>
      </c>
      <c r="N26" s="127"/>
      <c r="O26" s="127"/>
      <c r="P26" s="127"/>
      <c r="Q26" s="127"/>
      <c r="R26" s="127"/>
    </row>
    <row r="27" spans="1:18" x14ac:dyDescent="0.25">
      <c r="B27" s="364" t="s">
        <v>323</v>
      </c>
      <c r="C27" s="367">
        <v>6.9226246574999997E-2</v>
      </c>
      <c r="D27" s="367">
        <v>4.1751427397000003E-2</v>
      </c>
      <c r="E27" s="367">
        <v>4.5028751366E-2</v>
      </c>
      <c r="F27" s="367">
        <v>2.6930974023000001E-2</v>
      </c>
      <c r="G27" s="367">
        <v>5.9178082191999999E-2</v>
      </c>
      <c r="N27" s="127"/>
      <c r="O27" s="127"/>
      <c r="P27" s="127"/>
      <c r="Q27" s="127"/>
      <c r="R27" s="127"/>
    </row>
    <row r="28" spans="1:18" x14ac:dyDescent="0.25">
      <c r="B28" s="364" t="s">
        <v>326</v>
      </c>
      <c r="C28" s="367">
        <v>-8.3309282054999994</v>
      </c>
      <c r="D28" s="367">
        <v>-8.9495080740000006</v>
      </c>
      <c r="E28" s="367">
        <v>-9.1253412185999991</v>
      </c>
      <c r="F28" s="367">
        <v>-9.5076132548000007</v>
      </c>
      <c r="G28" s="367">
        <v>-9.7812595944999998</v>
      </c>
      <c r="N28" s="127"/>
      <c r="O28" s="127"/>
      <c r="P28" s="127"/>
      <c r="Q28" s="127"/>
      <c r="R28" s="127"/>
    </row>
    <row r="29" spans="1:18" x14ac:dyDescent="0.25">
      <c r="B29" s="364" t="s">
        <v>324</v>
      </c>
      <c r="C29" s="367">
        <v>-10.590803704000001</v>
      </c>
      <c r="D29" s="367">
        <v>-11.898703215999999</v>
      </c>
      <c r="E29" s="367">
        <v>-11.932158265</v>
      </c>
      <c r="F29" s="367">
        <v>-14.863937666</v>
      </c>
      <c r="G29" s="367">
        <v>-16.331561644000001</v>
      </c>
      <c r="N29" s="127"/>
      <c r="O29" s="127"/>
      <c r="P29" s="127"/>
      <c r="Q29" s="127"/>
      <c r="R29" s="127"/>
    </row>
    <row r="30" spans="1:18" x14ac:dyDescent="0.25">
      <c r="B30" s="368" t="s">
        <v>337</v>
      </c>
      <c r="C30" s="369">
        <f>+SUM(C26:C29)</f>
        <v>-10.637441764324999</v>
      </c>
      <c r="D30" s="369">
        <f>+SUM(D26:D29)</f>
        <v>-12.827425037903</v>
      </c>
      <c r="E30" s="369">
        <f>+SUM(E26:E29)</f>
        <v>-12.466756303233998</v>
      </c>
      <c r="F30" s="369">
        <f>+SUM(F26:F29)</f>
        <v>-15.765754037177002</v>
      </c>
      <c r="G30" s="369">
        <f>+SUM(G26:G29)</f>
        <v>-17.049436917908</v>
      </c>
      <c r="N30" s="127"/>
      <c r="O30" s="127"/>
      <c r="P30" s="127"/>
      <c r="Q30" s="127"/>
      <c r="R30" s="127"/>
    </row>
    <row r="32" spans="1:18" x14ac:dyDescent="0.25">
      <c r="B32" s="267" t="s">
        <v>997</v>
      </c>
      <c r="C32" s="364"/>
    </row>
    <row r="33" spans="2:3" x14ac:dyDescent="0.25">
      <c r="B33" s="364"/>
      <c r="C33" s="364"/>
    </row>
    <row r="34" spans="2:3" x14ac:dyDescent="0.25">
      <c r="B34" s="364"/>
      <c r="C34" s="364"/>
    </row>
    <row r="35" spans="2:3" x14ac:dyDescent="0.25">
      <c r="B35" s="364"/>
      <c r="C35" s="364"/>
    </row>
    <row r="36" spans="2:3" x14ac:dyDescent="0.25">
      <c r="B36" s="364"/>
      <c r="C36" s="364"/>
    </row>
    <row r="37" spans="2:3" x14ac:dyDescent="0.25">
      <c r="B37" s="364"/>
      <c r="C37" s="364"/>
    </row>
    <row r="38" spans="2:3" x14ac:dyDescent="0.25">
      <c r="B38" s="364"/>
      <c r="C38" s="364"/>
    </row>
    <row r="39" spans="2:3" x14ac:dyDescent="0.25">
      <c r="B39" s="364"/>
      <c r="C39" s="364"/>
    </row>
    <row r="40" spans="2:3" x14ac:dyDescent="0.25">
      <c r="B40" s="364"/>
      <c r="C40" s="364"/>
    </row>
    <row r="41" spans="2:3" x14ac:dyDescent="0.25">
      <c r="B41" s="364"/>
      <c r="C41" s="364"/>
    </row>
    <row r="42" spans="2:3" x14ac:dyDescent="0.25">
      <c r="B42" s="52"/>
      <c r="C42" s="52" t="s">
        <v>0</v>
      </c>
    </row>
    <row r="43" spans="2:3" x14ac:dyDescent="0.25">
      <c r="B43" s="21">
        <v>3.5</v>
      </c>
      <c r="C43" s="20">
        <v>-2</v>
      </c>
    </row>
    <row r="44" spans="2:3" x14ac:dyDescent="0.25">
      <c r="B44" s="21">
        <v>3.5</v>
      </c>
      <c r="C44" s="20">
        <v>4</v>
      </c>
    </row>
  </sheetData>
  <hyperlinks>
    <hyperlink ref="A3" location="Contents!A1" display="Return to Contents" xr:uid="{00000000-0004-0000-1D00-000000000000}"/>
  </hyperlinks>
  <pageMargins left="0.7" right="0.7" top="0.75" bottom="0.75" header="0.3" footer="0.3"/>
  <pageSetup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X63"/>
  <sheetViews>
    <sheetView workbookViewId="0"/>
  </sheetViews>
  <sheetFormatPr defaultColWidth="9.28515625" defaultRowHeight="12.75" x14ac:dyDescent="0.2"/>
  <cols>
    <col min="1" max="1" width="9.28515625" style="70" customWidth="1"/>
    <col min="2" max="2" width="5.28515625" style="70" customWidth="1"/>
    <col min="3" max="3" width="4.28515625" style="70" customWidth="1"/>
    <col min="4" max="16" width="9.28515625" style="70"/>
    <col min="17" max="17" width="21.7109375" style="70" bestFit="1" customWidth="1"/>
    <col min="18" max="18" width="22" style="70" customWidth="1"/>
    <col min="19" max="16384" width="9.28515625" style="70"/>
  </cols>
  <sheetData>
    <row r="1" spans="1:24" x14ac:dyDescent="0.2">
      <c r="R1" s="131"/>
      <c r="S1" s="131"/>
      <c r="T1" s="131"/>
      <c r="U1" s="131"/>
      <c r="V1" s="131"/>
      <c r="W1" s="131"/>
      <c r="X1" s="131"/>
    </row>
    <row r="2" spans="1:24" ht="15.75" x14ac:dyDescent="0.25">
      <c r="A2" s="31" t="s">
        <v>967</v>
      </c>
      <c r="G2" s="89"/>
    </row>
    <row r="3" spans="1:24" x14ac:dyDescent="0.2">
      <c r="A3" s="16" t="s">
        <v>16</v>
      </c>
      <c r="G3" s="89"/>
    </row>
    <row r="4" spans="1:24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24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Q5" s="132" t="s">
        <v>331</v>
      </c>
      <c r="R5" s="133"/>
    </row>
    <row r="6" spans="1:24" x14ac:dyDescent="0.2"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Q6" s="151" t="s">
        <v>453</v>
      </c>
      <c r="R6" s="134" t="s">
        <v>280</v>
      </c>
    </row>
    <row r="7" spans="1:24" x14ac:dyDescent="0.2"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Q7" s="151" t="s">
        <v>452</v>
      </c>
      <c r="R7" s="134" t="s">
        <v>281</v>
      </c>
    </row>
    <row r="8" spans="1:24" x14ac:dyDescent="0.2"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Q8" s="184" t="s">
        <v>451</v>
      </c>
      <c r="R8" s="135" t="s">
        <v>282</v>
      </c>
    </row>
    <row r="9" spans="1:24" x14ac:dyDescent="0.2"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</row>
    <row r="10" spans="1:24" x14ac:dyDescent="0.2"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24" x14ac:dyDescent="0.2"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24" x14ac:dyDescent="0.2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1:24" x14ac:dyDescent="0.2"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</row>
    <row r="14" spans="1:24" x14ac:dyDescent="0.2"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5" spans="1:24" x14ac:dyDescent="0.2"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</row>
    <row r="16" spans="1:24" x14ac:dyDescent="0.2"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</row>
    <row r="17" spans="1:13" x14ac:dyDescent="0.2"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3" x14ac:dyDescent="0.2"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3" x14ac:dyDescent="0.2"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</row>
    <row r="20" spans="1:13" x14ac:dyDescent="0.2"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</row>
    <row r="21" spans="1:13" x14ac:dyDescent="0.2"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</row>
    <row r="22" spans="1:13" x14ac:dyDescent="0.2"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</row>
    <row r="23" spans="1:13" x14ac:dyDescent="0.2"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</row>
    <row r="24" spans="1:13" x14ac:dyDescent="0.2">
      <c r="C24" s="152"/>
      <c r="D24" s="152"/>
      <c r="E24" s="153"/>
      <c r="F24" s="153"/>
      <c r="G24" s="153"/>
      <c r="H24" s="153"/>
      <c r="I24" s="153"/>
      <c r="J24" s="153"/>
      <c r="K24" s="152"/>
      <c r="L24" s="152"/>
      <c r="M24" s="152"/>
    </row>
    <row r="25" spans="1:13" x14ac:dyDescent="0.2">
      <c r="C25" s="71"/>
      <c r="D25" s="71"/>
      <c r="F25" s="90"/>
      <c r="G25" s="90"/>
      <c r="I25" s="91"/>
    </row>
    <row r="26" spans="1:13" x14ac:dyDescent="0.2">
      <c r="C26" s="71"/>
      <c r="D26" s="71"/>
      <c r="E26" s="70" t="s">
        <v>36</v>
      </c>
    </row>
    <row r="27" spans="1:13" x14ac:dyDescent="0.2">
      <c r="A27" s="92" t="s">
        <v>455</v>
      </c>
      <c r="D27" s="92" t="s">
        <v>454</v>
      </c>
      <c r="E27" s="123" t="s">
        <v>453</v>
      </c>
      <c r="F27" s="120"/>
      <c r="G27" s="123" t="s">
        <v>452</v>
      </c>
      <c r="H27" s="120"/>
      <c r="I27" s="123" t="s">
        <v>451</v>
      </c>
      <c r="J27" s="185" t="s">
        <v>203</v>
      </c>
      <c r="K27" s="185" t="s">
        <v>202</v>
      </c>
    </row>
    <row r="28" spans="1:13" x14ac:dyDescent="0.2">
      <c r="A28" s="2" t="s">
        <v>969</v>
      </c>
      <c r="B28" s="459" t="str">
        <f>LEFT(A28,4)</f>
        <v>2020</v>
      </c>
      <c r="C28" s="71" t="str">
        <f t="shared" ref="C28:C55" si="0">RIGHT(A28,2)</f>
        <v>Q1</v>
      </c>
      <c r="D28" s="57">
        <v>43831</v>
      </c>
      <c r="E28" s="238">
        <v>100.39707489</v>
      </c>
      <c r="G28" s="5">
        <v>93.209506031000004</v>
      </c>
      <c r="I28" s="5">
        <v>-7.1875688608999999</v>
      </c>
      <c r="J28" s="122">
        <f>+IF(I28&gt;0,+I28,0)*-1</f>
        <v>0</v>
      </c>
      <c r="K28" s="122">
        <f>+IF(I28&lt;0,+I28,0)*-1</f>
        <v>7.1875688608999999</v>
      </c>
    </row>
    <row r="29" spans="1:13" x14ac:dyDescent="0.2">
      <c r="A29" s="2" t="s">
        <v>970</v>
      </c>
      <c r="B29" s="458"/>
      <c r="C29" s="71" t="str">
        <f t="shared" si="0"/>
        <v>Q2</v>
      </c>
      <c r="D29" s="57">
        <v>43922</v>
      </c>
      <c r="E29" s="5">
        <v>91.937332282</v>
      </c>
      <c r="G29" s="5">
        <v>86.501771191000003</v>
      </c>
      <c r="I29" s="5">
        <v>-5.4355610906000003</v>
      </c>
      <c r="J29" s="122">
        <f t="shared" ref="J29:J55" si="1">+IF(I29&gt;0,+I29,0)*-1</f>
        <v>0</v>
      </c>
      <c r="K29" s="122">
        <f t="shared" ref="K29:K55" si="2">+IF(I29&lt;0,+I29,0)*-1</f>
        <v>5.4355610906000003</v>
      </c>
    </row>
    <row r="30" spans="1:13" x14ac:dyDescent="0.2">
      <c r="A30" s="2" t="s">
        <v>971</v>
      </c>
      <c r="B30" s="458"/>
      <c r="C30" s="71" t="str">
        <f t="shared" si="0"/>
        <v>Q3</v>
      </c>
      <c r="D30" s="57">
        <v>44013</v>
      </c>
      <c r="E30" s="5">
        <v>90.770103328000005</v>
      </c>
      <c r="G30" s="5">
        <v>92.149124098000001</v>
      </c>
      <c r="I30" s="5">
        <v>1.3790207694000001</v>
      </c>
      <c r="J30" s="122">
        <f t="shared" si="1"/>
        <v>-1.3790207694000001</v>
      </c>
      <c r="K30" s="122">
        <f t="shared" si="2"/>
        <v>0</v>
      </c>
    </row>
    <row r="31" spans="1:13" x14ac:dyDescent="0.2">
      <c r="A31" s="2" t="s">
        <v>972</v>
      </c>
      <c r="B31" s="458"/>
      <c r="C31" s="71" t="str">
        <f>RIGHT(A31,2)</f>
        <v>Q4</v>
      </c>
      <c r="D31" s="57">
        <v>44105</v>
      </c>
      <c r="E31" s="5">
        <v>92.507472864999997</v>
      </c>
      <c r="G31" s="5">
        <v>92.872332727</v>
      </c>
      <c r="I31" s="5">
        <v>0.36485986202999998</v>
      </c>
      <c r="J31" s="122">
        <f t="shared" si="1"/>
        <v>-0.36485986202999998</v>
      </c>
      <c r="K31" s="122">
        <f t="shared" si="2"/>
        <v>0</v>
      </c>
    </row>
    <row r="32" spans="1:13" x14ac:dyDescent="0.2">
      <c r="A32" s="2" t="s">
        <v>973</v>
      </c>
      <c r="B32" s="458" t="str">
        <f>LEFT(A32,4)</f>
        <v>2021</v>
      </c>
      <c r="C32" s="71" t="str">
        <f t="shared" si="0"/>
        <v>Q1</v>
      </c>
      <c r="D32" s="57">
        <v>44197</v>
      </c>
      <c r="E32" s="5">
        <v>92.698576136</v>
      </c>
      <c r="G32" s="5">
        <v>93.768196806000006</v>
      </c>
      <c r="I32" s="5">
        <v>1.0696206696999999</v>
      </c>
      <c r="J32" s="122">
        <f t="shared" si="1"/>
        <v>-1.0696206696999999</v>
      </c>
      <c r="K32" s="122">
        <f t="shared" si="2"/>
        <v>0</v>
      </c>
    </row>
    <row r="33" spans="1:11" x14ac:dyDescent="0.2">
      <c r="A33" s="2" t="s">
        <v>974</v>
      </c>
      <c r="B33" s="458"/>
      <c r="C33" s="71" t="str">
        <f t="shared" si="0"/>
        <v>Q2</v>
      </c>
      <c r="D33" s="57">
        <v>44287</v>
      </c>
      <c r="E33" s="5">
        <v>94.709742464000001</v>
      </c>
      <c r="G33" s="5">
        <v>96.385370331999994</v>
      </c>
      <c r="I33" s="5">
        <v>1.6756278678000001</v>
      </c>
      <c r="J33" s="122">
        <f t="shared" si="1"/>
        <v>-1.6756278678000001</v>
      </c>
      <c r="K33" s="122">
        <f t="shared" si="2"/>
        <v>0</v>
      </c>
    </row>
    <row r="34" spans="1:11" x14ac:dyDescent="0.2">
      <c r="A34" s="2" t="s">
        <v>975</v>
      </c>
      <c r="B34" s="458"/>
      <c r="C34" s="71" t="str">
        <f t="shared" si="0"/>
        <v>Q3</v>
      </c>
      <c r="D34" s="57">
        <v>44378</v>
      </c>
      <c r="E34" s="5">
        <v>96.664484177000006</v>
      </c>
      <c r="G34" s="5">
        <v>98.195319404000003</v>
      </c>
      <c r="I34" s="5">
        <v>1.5308352265</v>
      </c>
      <c r="J34" s="122">
        <f t="shared" si="1"/>
        <v>-1.5308352265</v>
      </c>
      <c r="K34" s="122">
        <f t="shared" si="2"/>
        <v>0</v>
      </c>
    </row>
    <row r="35" spans="1:11" x14ac:dyDescent="0.2">
      <c r="A35" s="2" t="s">
        <v>976</v>
      </c>
      <c r="B35" s="458"/>
      <c r="C35" s="71" t="str">
        <f t="shared" si="0"/>
        <v>Q4</v>
      </c>
      <c r="D35" s="57">
        <v>44470</v>
      </c>
      <c r="E35" s="5">
        <v>98.399674149999996</v>
      </c>
      <c r="G35" s="5">
        <v>99.175665413999994</v>
      </c>
      <c r="I35" s="5">
        <v>0.77599126386999995</v>
      </c>
      <c r="J35" s="122">
        <f t="shared" si="1"/>
        <v>-0.77599126386999995</v>
      </c>
      <c r="K35" s="122">
        <f t="shared" si="2"/>
        <v>0</v>
      </c>
    </row>
    <row r="36" spans="1:11" x14ac:dyDescent="0.2">
      <c r="A36" s="2" t="s">
        <v>977</v>
      </c>
      <c r="B36" s="458" t="str">
        <f>LEFT(A36,4)</f>
        <v>2022</v>
      </c>
      <c r="C36" s="71" t="str">
        <f t="shared" si="0"/>
        <v>Q1</v>
      </c>
      <c r="D36" s="57">
        <v>44562</v>
      </c>
      <c r="E36" s="5">
        <v>99.114427246999995</v>
      </c>
      <c r="G36" s="5">
        <v>98.858887311999993</v>
      </c>
      <c r="I36" s="5">
        <v>-0.25553993583000001</v>
      </c>
      <c r="J36" s="122">
        <f t="shared" si="1"/>
        <v>0</v>
      </c>
      <c r="K36" s="122">
        <f t="shared" si="2"/>
        <v>0.25553993583000001</v>
      </c>
    </row>
    <row r="37" spans="1:11" x14ac:dyDescent="0.2">
      <c r="A37" s="2" t="s">
        <v>978</v>
      </c>
      <c r="B37" s="458"/>
      <c r="C37" s="71" t="str">
        <f t="shared" si="0"/>
        <v>Q2</v>
      </c>
      <c r="D37" s="57">
        <v>44652</v>
      </c>
      <c r="E37" s="5">
        <v>99.384665885999993</v>
      </c>
      <c r="G37" s="5">
        <v>99.295138457999997</v>
      </c>
      <c r="I37" s="5">
        <v>-8.9527428704999995E-2</v>
      </c>
      <c r="J37" s="122">
        <f t="shared" si="1"/>
        <v>0</v>
      </c>
      <c r="K37" s="122">
        <f t="shared" si="2"/>
        <v>8.9527428704999995E-2</v>
      </c>
    </row>
    <row r="38" spans="1:11" x14ac:dyDescent="0.2">
      <c r="A38" s="2" t="s">
        <v>979</v>
      </c>
      <c r="B38" s="458"/>
      <c r="C38" s="71" t="str">
        <f t="shared" si="0"/>
        <v>Q3</v>
      </c>
      <c r="D38" s="57">
        <v>44743</v>
      </c>
      <c r="E38" s="5">
        <v>101.39394387999999</v>
      </c>
      <c r="G38" s="5">
        <v>100.58036602</v>
      </c>
      <c r="I38" s="5">
        <v>-0.81357785924000003</v>
      </c>
      <c r="J38" s="122">
        <f t="shared" si="1"/>
        <v>0</v>
      </c>
      <c r="K38" s="122">
        <f t="shared" si="2"/>
        <v>0.81357785924000003</v>
      </c>
    </row>
    <row r="39" spans="1:11" x14ac:dyDescent="0.2">
      <c r="A39" s="2" t="s">
        <v>980</v>
      </c>
      <c r="B39" s="458"/>
      <c r="C39" s="71" t="str">
        <f t="shared" si="0"/>
        <v>Q4</v>
      </c>
      <c r="D39" s="57">
        <v>44835</v>
      </c>
      <c r="E39" s="5">
        <v>101.67107618</v>
      </c>
      <c r="G39" s="5">
        <v>99.948898745999998</v>
      </c>
      <c r="I39" s="5">
        <v>-1.7221774316</v>
      </c>
      <c r="J39" s="122">
        <f t="shared" si="1"/>
        <v>0</v>
      </c>
      <c r="K39" s="122">
        <f t="shared" si="2"/>
        <v>1.7221774316</v>
      </c>
    </row>
    <row r="40" spans="1:11" x14ac:dyDescent="0.2">
      <c r="A40" s="2" t="s">
        <v>981</v>
      </c>
      <c r="B40" s="458" t="str">
        <f>LEFT(A40,4)</f>
        <v>2023</v>
      </c>
      <c r="C40" s="71" t="str">
        <f t="shared" si="0"/>
        <v>Q1</v>
      </c>
      <c r="D40" s="57">
        <v>44927</v>
      </c>
      <c r="E40" s="5">
        <v>101.90932494</v>
      </c>
      <c r="G40" s="5">
        <v>100.70490741</v>
      </c>
      <c r="I40" s="5">
        <v>-1.2044175311</v>
      </c>
      <c r="J40" s="122">
        <f t="shared" si="1"/>
        <v>0</v>
      </c>
      <c r="K40" s="122">
        <f t="shared" si="2"/>
        <v>1.2044175311</v>
      </c>
    </row>
    <row r="41" spans="1:11" x14ac:dyDescent="0.2">
      <c r="A41" s="2" t="s">
        <v>982</v>
      </c>
      <c r="B41" s="458"/>
      <c r="C41" s="71" t="str">
        <f t="shared" si="0"/>
        <v>Q2</v>
      </c>
      <c r="D41" s="57">
        <v>45017</v>
      </c>
      <c r="E41" s="5">
        <v>102.09365828</v>
      </c>
      <c r="G41" s="5">
        <v>102.16365361</v>
      </c>
      <c r="I41" s="5">
        <v>6.9995328058000003E-2</v>
      </c>
      <c r="J41" s="122">
        <f t="shared" si="1"/>
        <v>-6.9995328058000003E-2</v>
      </c>
      <c r="K41" s="122">
        <f t="shared" si="2"/>
        <v>0</v>
      </c>
    </row>
    <row r="42" spans="1:11" x14ac:dyDescent="0.2">
      <c r="A42" s="2" t="s">
        <v>983</v>
      </c>
      <c r="B42" s="458"/>
      <c r="C42" s="71" t="str">
        <f t="shared" si="0"/>
        <v>Q3</v>
      </c>
      <c r="D42" s="57">
        <v>45108</v>
      </c>
      <c r="E42" s="5">
        <v>102.19051048999999</v>
      </c>
      <c r="G42" s="5">
        <v>102.5846373</v>
      </c>
      <c r="I42" s="5">
        <v>0.39412681619000001</v>
      </c>
      <c r="J42" s="122">
        <f t="shared" si="1"/>
        <v>-0.39412681619000001</v>
      </c>
      <c r="K42" s="122">
        <f t="shared" si="2"/>
        <v>0</v>
      </c>
    </row>
    <row r="43" spans="1:11" x14ac:dyDescent="0.2">
      <c r="A43" s="2" t="s">
        <v>984</v>
      </c>
      <c r="B43" s="458"/>
      <c r="C43" s="71" t="str">
        <f t="shared" si="0"/>
        <v>Q4</v>
      </c>
      <c r="D43" s="57">
        <v>45200</v>
      </c>
      <c r="E43" s="5">
        <v>103.60790625999999</v>
      </c>
      <c r="G43" s="5">
        <v>102.60620491</v>
      </c>
      <c r="I43" s="5">
        <v>-1.0017013527</v>
      </c>
      <c r="J43" s="122">
        <f t="shared" si="1"/>
        <v>0</v>
      </c>
      <c r="K43" s="122">
        <f t="shared" si="2"/>
        <v>1.0017013527</v>
      </c>
    </row>
    <row r="44" spans="1:11" x14ac:dyDescent="0.2">
      <c r="A44" s="2" t="s">
        <v>985</v>
      </c>
      <c r="B44" s="458" t="str">
        <f>LEFT(A44,4)</f>
        <v>2024</v>
      </c>
      <c r="C44" s="71" t="str">
        <f t="shared" si="0"/>
        <v>Q1</v>
      </c>
      <c r="D44" s="57">
        <v>45292</v>
      </c>
      <c r="E44" s="5">
        <v>102.58778253</v>
      </c>
      <c r="G44" s="5">
        <v>102.00358118</v>
      </c>
      <c r="I44" s="5">
        <v>-0.58420135388000005</v>
      </c>
      <c r="J44" s="122">
        <f t="shared" si="1"/>
        <v>0</v>
      </c>
      <c r="K44" s="122">
        <f t="shared" si="2"/>
        <v>0.58420135388000005</v>
      </c>
    </row>
    <row r="45" spans="1:11" x14ac:dyDescent="0.2">
      <c r="A45" s="2" t="s">
        <v>986</v>
      </c>
      <c r="B45" s="458"/>
      <c r="C45" s="71" t="str">
        <f t="shared" si="0"/>
        <v>Q2</v>
      </c>
      <c r="D45" s="57">
        <v>45383</v>
      </c>
      <c r="E45" s="5">
        <v>103.20648298</v>
      </c>
      <c r="G45" s="5">
        <v>103.11837014</v>
      </c>
      <c r="I45" s="5">
        <v>-8.8112844292000003E-2</v>
      </c>
      <c r="J45" s="122">
        <f t="shared" si="1"/>
        <v>0</v>
      </c>
      <c r="K45" s="122">
        <f t="shared" si="2"/>
        <v>8.8112844292000003E-2</v>
      </c>
    </row>
    <row r="46" spans="1:11" x14ac:dyDescent="0.2">
      <c r="A46" s="2" t="s">
        <v>987</v>
      </c>
      <c r="B46" s="458"/>
      <c r="C46" s="71" t="str">
        <f t="shared" si="0"/>
        <v>Q3</v>
      </c>
      <c r="D46" s="57">
        <v>45474</v>
      </c>
      <c r="E46" s="5">
        <v>103.07413434</v>
      </c>
      <c r="G46" s="5">
        <v>103.61432083</v>
      </c>
      <c r="I46" s="5">
        <v>0.54018648851999995</v>
      </c>
      <c r="J46" s="122">
        <f t="shared" si="1"/>
        <v>-0.54018648851999995</v>
      </c>
      <c r="K46" s="122">
        <f t="shared" si="2"/>
        <v>0</v>
      </c>
    </row>
    <row r="47" spans="1:11" x14ac:dyDescent="0.2">
      <c r="A47" s="2" t="s">
        <v>988</v>
      </c>
      <c r="B47" s="458"/>
      <c r="C47" s="71" t="str">
        <f t="shared" si="0"/>
        <v>Q4</v>
      </c>
      <c r="D47" s="57">
        <v>45566</v>
      </c>
      <c r="E47" s="5">
        <v>103.81209947000001</v>
      </c>
      <c r="G47" s="5">
        <v>103.60761184</v>
      </c>
      <c r="I47" s="5">
        <v>-0.20448762805000001</v>
      </c>
      <c r="J47" s="122">
        <f t="shared" si="1"/>
        <v>0</v>
      </c>
      <c r="K47" s="122">
        <f t="shared" si="2"/>
        <v>0.20448762805000001</v>
      </c>
    </row>
    <row r="48" spans="1:11" x14ac:dyDescent="0.2">
      <c r="A48" s="2" t="s">
        <v>989</v>
      </c>
      <c r="B48" s="458" t="str">
        <f>LEFT(A48,4)</f>
        <v>2025</v>
      </c>
      <c r="C48" s="71" t="str">
        <f t="shared" si="0"/>
        <v>Q1</v>
      </c>
      <c r="D48" s="57">
        <v>45658</v>
      </c>
      <c r="E48" s="5">
        <v>103.61867391</v>
      </c>
      <c r="G48" s="5">
        <v>102.568298</v>
      </c>
      <c r="I48" s="5">
        <v>-1.0503759072000001</v>
      </c>
      <c r="J48" s="122">
        <f t="shared" si="1"/>
        <v>0</v>
      </c>
      <c r="K48" s="122">
        <f t="shared" si="2"/>
        <v>1.0503759072000001</v>
      </c>
    </row>
    <row r="49" spans="1:11" x14ac:dyDescent="0.2">
      <c r="A49" s="2" t="s">
        <v>990</v>
      </c>
      <c r="B49" s="458"/>
      <c r="C49" s="71" t="str">
        <f t="shared" si="0"/>
        <v>Q2</v>
      </c>
      <c r="D49" s="57">
        <v>45748</v>
      </c>
      <c r="E49" s="5">
        <v>105.1371802</v>
      </c>
      <c r="G49" s="5">
        <v>104.2123936</v>
      </c>
      <c r="I49" s="5">
        <v>-0.92478660232999998</v>
      </c>
      <c r="J49" s="122">
        <f t="shared" si="1"/>
        <v>0</v>
      </c>
      <c r="K49" s="122">
        <f t="shared" si="2"/>
        <v>0.92478660232999998</v>
      </c>
    </row>
    <row r="50" spans="1:11" x14ac:dyDescent="0.2">
      <c r="A50" s="2" t="s">
        <v>991</v>
      </c>
      <c r="B50" s="458"/>
      <c r="C50" s="71" t="str">
        <f t="shared" si="0"/>
        <v>Q3</v>
      </c>
      <c r="D50" s="57">
        <v>45839</v>
      </c>
      <c r="E50" s="5">
        <v>107.56272757000001</v>
      </c>
      <c r="G50" s="5">
        <v>104.99270496</v>
      </c>
      <c r="I50" s="5">
        <v>-2.5700226056000002</v>
      </c>
      <c r="J50" s="122">
        <f t="shared" si="1"/>
        <v>0</v>
      </c>
      <c r="K50" s="122">
        <f t="shared" si="2"/>
        <v>2.5700226056000002</v>
      </c>
    </row>
    <row r="51" spans="1:11" x14ac:dyDescent="0.2">
      <c r="A51" s="2" t="s">
        <v>992</v>
      </c>
      <c r="B51" s="458"/>
      <c r="C51" s="71" t="str">
        <f t="shared" si="0"/>
        <v>Q4</v>
      </c>
      <c r="D51" s="57">
        <v>45931</v>
      </c>
      <c r="E51" s="5">
        <v>107.54012225</v>
      </c>
      <c r="G51" s="5">
        <v>104.74774226</v>
      </c>
      <c r="I51" s="5">
        <v>-2.7923799924999999</v>
      </c>
      <c r="J51" s="122">
        <f t="shared" si="1"/>
        <v>0</v>
      </c>
      <c r="K51" s="122">
        <f t="shared" si="2"/>
        <v>2.7923799924999999</v>
      </c>
    </row>
    <row r="52" spans="1:11" x14ac:dyDescent="0.2">
      <c r="A52" s="2" t="s">
        <v>993</v>
      </c>
      <c r="B52" s="458" t="str">
        <f>LEFT(A52,4)</f>
        <v>2026</v>
      </c>
      <c r="C52" s="71" t="str">
        <f t="shared" si="0"/>
        <v>Q1</v>
      </c>
      <c r="D52" s="57">
        <v>46023</v>
      </c>
      <c r="E52" s="5">
        <v>106.48724156999999</v>
      </c>
      <c r="G52" s="5">
        <v>103.8326991</v>
      </c>
      <c r="I52" s="5">
        <v>-2.6545424703</v>
      </c>
      <c r="J52" s="122">
        <f t="shared" si="1"/>
        <v>0</v>
      </c>
      <c r="K52" s="122">
        <f t="shared" si="2"/>
        <v>2.6545424703</v>
      </c>
    </row>
    <row r="53" spans="1:11" x14ac:dyDescent="0.2">
      <c r="A53" s="2" t="s">
        <v>994</v>
      </c>
      <c r="B53" s="458"/>
      <c r="C53" s="71" t="str">
        <f t="shared" si="0"/>
        <v>Q2</v>
      </c>
      <c r="D53" s="57">
        <v>46113</v>
      </c>
      <c r="E53" s="5">
        <v>107.18633541</v>
      </c>
      <c r="G53" s="5">
        <v>105.19449828</v>
      </c>
      <c r="I53" s="5">
        <v>-1.9918371207000001</v>
      </c>
      <c r="J53" s="122">
        <f t="shared" si="1"/>
        <v>0</v>
      </c>
      <c r="K53" s="122">
        <f t="shared" si="2"/>
        <v>1.9918371207000001</v>
      </c>
    </row>
    <row r="54" spans="1:11" x14ac:dyDescent="0.2">
      <c r="A54" s="2" t="s">
        <v>995</v>
      </c>
      <c r="B54" s="458"/>
      <c r="C54" s="71" t="str">
        <f t="shared" si="0"/>
        <v>Q3</v>
      </c>
      <c r="D54" s="57">
        <v>46204</v>
      </c>
      <c r="E54" s="5">
        <v>107.78494281</v>
      </c>
      <c r="G54" s="5">
        <v>105.99639414000001</v>
      </c>
      <c r="I54" s="5">
        <v>-1.7885486712000001</v>
      </c>
      <c r="J54" s="122">
        <f t="shared" si="1"/>
        <v>0</v>
      </c>
      <c r="K54" s="122">
        <f t="shared" si="2"/>
        <v>1.7885486712000001</v>
      </c>
    </row>
    <row r="55" spans="1:11" x14ac:dyDescent="0.2">
      <c r="A55" s="4" t="s">
        <v>996</v>
      </c>
      <c r="B55" s="458"/>
      <c r="C55" s="71" t="str">
        <f t="shared" si="0"/>
        <v>Q4</v>
      </c>
      <c r="D55" s="58">
        <v>46296</v>
      </c>
      <c r="E55" s="5">
        <v>108.01818525</v>
      </c>
      <c r="G55" s="5">
        <v>105.73046681</v>
      </c>
      <c r="I55" s="5">
        <v>-2.2877184438999998</v>
      </c>
      <c r="J55" s="122">
        <f t="shared" si="1"/>
        <v>0</v>
      </c>
      <c r="K55" s="122">
        <f t="shared" si="2"/>
        <v>2.2877184438999998</v>
      </c>
    </row>
    <row r="56" spans="1:11" x14ac:dyDescent="0.2">
      <c r="C56" s="267" t="s">
        <v>997</v>
      </c>
      <c r="D56"/>
      <c r="E56"/>
      <c r="G56" s="5"/>
      <c r="I56"/>
    </row>
    <row r="57" spans="1:11" x14ac:dyDescent="0.2">
      <c r="B57"/>
      <c r="C57"/>
      <c r="D57"/>
      <c r="F57"/>
      <c r="H57"/>
    </row>
    <row r="58" spans="1:11" x14ac:dyDescent="0.2">
      <c r="B58" s="4"/>
      <c r="C58" s="4" t="s">
        <v>0</v>
      </c>
      <c r="D58"/>
      <c r="F58"/>
      <c r="H58"/>
    </row>
    <row r="59" spans="1:11" x14ac:dyDescent="0.2">
      <c r="B59" s="272">
        <v>23.5</v>
      </c>
      <c r="C59" s="13">
        <v>70</v>
      </c>
      <c r="D59"/>
      <c r="F59"/>
      <c r="H59"/>
    </row>
    <row r="60" spans="1:11" x14ac:dyDescent="0.2">
      <c r="B60">
        <v>23.5</v>
      </c>
      <c r="C60" s="13">
        <v>105</v>
      </c>
      <c r="D60"/>
      <c r="F60"/>
      <c r="H60"/>
    </row>
    <row r="61" spans="1:11" x14ac:dyDescent="0.2">
      <c r="C61" s="92" t="s">
        <v>0</v>
      </c>
    </row>
    <row r="62" spans="1:11" x14ac:dyDescent="0.2">
      <c r="B62">
        <v>23.5</v>
      </c>
      <c r="C62" s="93">
        <v>-5</v>
      </c>
    </row>
    <row r="63" spans="1:11" x14ac:dyDescent="0.2">
      <c r="B63">
        <v>23.5</v>
      </c>
      <c r="C63" s="93">
        <v>15</v>
      </c>
    </row>
  </sheetData>
  <mergeCells count="7">
    <mergeCell ref="B52:B55"/>
    <mergeCell ref="B28:B31"/>
    <mergeCell ref="B32:B35"/>
    <mergeCell ref="B36:B39"/>
    <mergeCell ref="B40:B43"/>
    <mergeCell ref="B44:B47"/>
    <mergeCell ref="B48:B51"/>
  </mergeCells>
  <hyperlinks>
    <hyperlink ref="A3" location="Contents!A1" display="Return to Contents" xr:uid="{00000000-0004-0000-0300-000000000000}"/>
  </hyperlinks>
  <pageMargins left="0.7" right="0.7" top="0.75" bottom="0.75" header="0.3" footer="0.3"/>
  <pageSetup scale="52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6">
    <pageSetUpPr fitToPage="1"/>
  </sheetPr>
  <dimension ref="A1:W128"/>
  <sheetViews>
    <sheetView workbookViewId="0"/>
  </sheetViews>
  <sheetFormatPr defaultRowHeight="12.75" x14ac:dyDescent="0.2"/>
  <cols>
    <col min="2" max="2" width="9.28515625" style="5" customWidth="1"/>
    <col min="3" max="3" width="9.28515625" style="5"/>
    <col min="5" max="7" width="9.28515625" customWidth="1"/>
    <col min="17" max="17" width="23.7109375" customWidth="1"/>
    <col min="18" max="18" width="10.42578125" customWidth="1"/>
  </cols>
  <sheetData>
    <row r="1" spans="1:23" x14ac:dyDescent="0.2">
      <c r="B1"/>
      <c r="C1"/>
    </row>
    <row r="2" spans="1:23" ht="15.75" x14ac:dyDescent="0.25">
      <c r="A2" s="31" t="s">
        <v>967</v>
      </c>
      <c r="B2"/>
      <c r="C2"/>
      <c r="W2" s="21"/>
    </row>
    <row r="3" spans="1:23" x14ac:dyDescent="0.2">
      <c r="A3" s="16" t="s">
        <v>16</v>
      </c>
      <c r="B3"/>
      <c r="C3"/>
    </row>
    <row r="4" spans="1:23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23" x14ac:dyDescent="0.2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Q5" s="132" t="s">
        <v>331</v>
      </c>
      <c r="R5" s="133"/>
    </row>
    <row r="6" spans="1:23" x14ac:dyDescent="0.2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Q6" s="180" t="s">
        <v>379</v>
      </c>
      <c r="R6" s="181" t="s">
        <v>288</v>
      </c>
    </row>
    <row r="7" spans="1:23" x14ac:dyDescent="0.2">
      <c r="A7" s="232"/>
      <c r="B7" s="232"/>
      <c r="C7" s="232"/>
      <c r="D7" s="232"/>
      <c r="E7" s="232"/>
      <c r="F7" s="232"/>
      <c r="G7" s="232"/>
      <c r="H7" s="232"/>
      <c r="I7" s="232"/>
      <c r="J7" s="232"/>
      <c r="K7" s="232"/>
    </row>
    <row r="8" spans="1:23" x14ac:dyDescent="0.2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spans="1:23" x14ac:dyDescent="0.2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spans="1:23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spans="1:23" x14ac:dyDescent="0.2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spans="1:23" x14ac:dyDescent="0.2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spans="1:23" x14ac:dyDescent="0.2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pans="1:23" x14ac:dyDescent="0.2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</row>
    <row r="15" spans="1:23" x14ac:dyDescent="0.2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23" x14ac:dyDescent="0.2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</row>
    <row r="17" spans="1:12" x14ac:dyDescent="0.2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pans="1:12" x14ac:dyDescent="0.2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</row>
    <row r="19" spans="1:12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</row>
    <row r="20" spans="1:12" x14ac:dyDescent="0.2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</row>
    <row r="21" spans="1:12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spans="1:12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</row>
    <row r="23" spans="1:12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</row>
    <row r="24" spans="1:12" x14ac:dyDescent="0.2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</row>
    <row r="25" spans="1:12" x14ac:dyDescent="0.2">
      <c r="A25" s="26"/>
      <c r="B25" s="469" t="s">
        <v>262</v>
      </c>
      <c r="C25" s="469"/>
      <c r="D25" s="26"/>
      <c r="E25" s="23"/>
      <c r="F25" s="26"/>
      <c r="G25" s="23" t="s">
        <v>289</v>
      </c>
      <c r="H25" s="23"/>
      <c r="I25" s="2"/>
      <c r="J25" s="2"/>
      <c r="K25" s="2"/>
      <c r="L25" s="2"/>
    </row>
    <row r="26" spans="1:12" x14ac:dyDescent="0.2">
      <c r="A26" s="26"/>
      <c r="B26" s="469" t="s">
        <v>174</v>
      </c>
      <c r="C26" s="469"/>
      <c r="D26" s="26"/>
      <c r="E26" s="23"/>
      <c r="F26" s="26"/>
      <c r="G26" s="469" t="s">
        <v>174</v>
      </c>
      <c r="H26" s="469"/>
      <c r="I26" s="2"/>
      <c r="J26" s="2"/>
      <c r="K26" s="2"/>
      <c r="L26" s="2"/>
    </row>
    <row r="27" spans="1:12" x14ac:dyDescent="0.2">
      <c r="A27" s="24" t="s">
        <v>1</v>
      </c>
      <c r="B27" s="24" t="s">
        <v>418</v>
      </c>
      <c r="C27" s="24" t="s">
        <v>0</v>
      </c>
      <c r="D27" s="26"/>
      <c r="E27" s="23"/>
      <c r="F27" s="24" t="s">
        <v>12</v>
      </c>
      <c r="G27" s="24" t="s">
        <v>288</v>
      </c>
      <c r="H27" s="24" t="s">
        <v>10</v>
      </c>
      <c r="I27" s="2"/>
      <c r="J27" s="2"/>
      <c r="K27" s="2"/>
      <c r="L27" s="2"/>
    </row>
    <row r="28" spans="1:12" x14ac:dyDescent="0.2">
      <c r="A28" s="1">
        <v>43466</v>
      </c>
      <c r="B28" s="62">
        <v>12.47</v>
      </c>
      <c r="C28" s="62" t="e">
        <v>#N/A</v>
      </c>
      <c r="E28" s="5"/>
      <c r="F28">
        <v>2018</v>
      </c>
      <c r="G28" s="5">
        <v>12.86927803</v>
      </c>
      <c r="H28" s="19"/>
    </row>
    <row r="29" spans="1:12" x14ac:dyDescent="0.2">
      <c r="A29" s="1">
        <v>43497</v>
      </c>
      <c r="B29" s="62">
        <v>12.72</v>
      </c>
      <c r="C29" s="62" t="e">
        <v>#N/A</v>
      </c>
      <c r="E29" s="5"/>
      <c r="F29">
        <v>2019</v>
      </c>
      <c r="G29" s="5">
        <v>13.014351142000001</v>
      </c>
      <c r="H29" s="22">
        <f>G29/G28-1</f>
        <v>1.1272824447635443E-2</v>
      </c>
    </row>
    <row r="30" spans="1:12" x14ac:dyDescent="0.2">
      <c r="A30" s="1">
        <v>43525</v>
      </c>
      <c r="B30" s="62">
        <v>12.84</v>
      </c>
      <c r="C30" s="62" t="e">
        <v>#N/A</v>
      </c>
      <c r="E30" s="5"/>
      <c r="F30">
        <v>2020</v>
      </c>
      <c r="G30" s="5">
        <v>13.155760722</v>
      </c>
      <c r="H30" s="22">
        <f t="shared" ref="H30:H36" si="0">G30/G29-1</f>
        <v>1.0865665022948612E-2</v>
      </c>
    </row>
    <row r="31" spans="1:12" x14ac:dyDescent="0.2">
      <c r="A31" s="1">
        <v>43556</v>
      </c>
      <c r="B31" s="62">
        <v>13.25</v>
      </c>
      <c r="C31" s="62" t="e">
        <v>#N/A</v>
      </c>
      <c r="E31" s="5"/>
      <c r="F31">
        <v>2021</v>
      </c>
      <c r="G31" s="5">
        <v>13.657926442000001</v>
      </c>
      <c r="H31" s="22">
        <f t="shared" si="0"/>
        <v>3.8170785453724765E-2</v>
      </c>
    </row>
    <row r="32" spans="1:12" x14ac:dyDescent="0.2">
      <c r="A32" s="1">
        <v>43586</v>
      </c>
      <c r="B32" s="62">
        <v>13.31</v>
      </c>
      <c r="C32" s="62" t="e">
        <v>#N/A</v>
      </c>
      <c r="E32" s="5"/>
      <c r="F32">
        <v>2022</v>
      </c>
      <c r="G32" s="5">
        <v>15.038708516</v>
      </c>
      <c r="H32" s="22">
        <f t="shared" si="0"/>
        <v>0.1010974894222525</v>
      </c>
    </row>
    <row r="33" spans="1:8" x14ac:dyDescent="0.2">
      <c r="A33" s="1">
        <v>43617</v>
      </c>
      <c r="B33" s="62">
        <v>13.32</v>
      </c>
      <c r="C33" s="62" t="e">
        <v>#N/A</v>
      </c>
      <c r="E33" s="5"/>
      <c r="F33">
        <v>2023</v>
      </c>
      <c r="G33" s="5">
        <v>15.998642917</v>
      </c>
      <c r="H33" s="22">
        <f t="shared" si="0"/>
        <v>6.383090675497205E-2</v>
      </c>
    </row>
    <row r="34" spans="1:8" x14ac:dyDescent="0.2">
      <c r="A34" s="1">
        <v>43647</v>
      </c>
      <c r="B34" s="62">
        <v>13.26</v>
      </c>
      <c r="C34" s="62" t="e">
        <v>#N/A</v>
      </c>
      <c r="E34" s="5"/>
      <c r="F34">
        <v>2024</v>
      </c>
      <c r="G34" s="5">
        <v>16.478019441000001</v>
      </c>
      <c r="H34" s="22">
        <f t="shared" si="0"/>
        <v>2.9963574191072206E-2</v>
      </c>
    </row>
    <row r="35" spans="1:8" x14ac:dyDescent="0.2">
      <c r="A35" s="1">
        <v>43678</v>
      </c>
      <c r="B35" s="62">
        <v>13.3</v>
      </c>
      <c r="C35" s="62" t="e">
        <v>#N/A</v>
      </c>
      <c r="E35" s="5"/>
      <c r="F35">
        <v>2025</v>
      </c>
      <c r="G35" s="5">
        <v>17.254723253000002</v>
      </c>
      <c r="H35" s="22">
        <f t="shared" si="0"/>
        <v>4.7135750432933499E-2</v>
      </c>
    </row>
    <row r="36" spans="1:8" x14ac:dyDescent="0.2">
      <c r="A36" s="1">
        <v>43709</v>
      </c>
      <c r="B36" s="62">
        <v>13.16</v>
      </c>
      <c r="C36" s="62" t="e">
        <v>#N/A</v>
      </c>
      <c r="E36" s="5"/>
      <c r="F36">
        <v>2026</v>
      </c>
      <c r="G36" s="5">
        <v>17.953144424000001</v>
      </c>
      <c r="H36" s="22">
        <f t="shared" si="0"/>
        <v>4.047710071957078E-2</v>
      </c>
    </row>
    <row r="37" spans="1:8" x14ac:dyDescent="0.2">
      <c r="A37" s="1">
        <v>43739</v>
      </c>
      <c r="B37" s="62">
        <v>12.81</v>
      </c>
      <c r="C37" s="62" t="e">
        <v>#N/A</v>
      </c>
      <c r="E37" s="5"/>
      <c r="G37" s="5"/>
      <c r="H37" s="22"/>
    </row>
    <row r="38" spans="1:8" x14ac:dyDescent="0.2">
      <c r="A38" s="1">
        <v>43770</v>
      </c>
      <c r="B38" s="62">
        <v>13.03</v>
      </c>
      <c r="C38" s="62" t="e">
        <v>#N/A</v>
      </c>
      <c r="E38" s="5"/>
      <c r="G38" s="5"/>
      <c r="H38" s="22"/>
    </row>
    <row r="39" spans="1:8" x14ac:dyDescent="0.2">
      <c r="A39" s="1">
        <v>43800</v>
      </c>
      <c r="B39" s="62">
        <v>12.68</v>
      </c>
      <c r="C39" s="62" t="e">
        <v>#N/A</v>
      </c>
      <c r="E39" s="5"/>
      <c r="G39" s="5"/>
      <c r="H39" s="22"/>
    </row>
    <row r="40" spans="1:8" x14ac:dyDescent="0.2">
      <c r="A40" s="1">
        <v>43831</v>
      </c>
      <c r="B40" s="62">
        <v>12.76</v>
      </c>
      <c r="C40" s="62" t="e">
        <v>#N/A</v>
      </c>
      <c r="E40" s="5"/>
      <c r="G40" s="5"/>
      <c r="H40" s="22"/>
    </row>
    <row r="41" spans="1:8" x14ac:dyDescent="0.2">
      <c r="A41" s="1">
        <v>43862</v>
      </c>
      <c r="B41" s="62">
        <v>12.82</v>
      </c>
      <c r="C41" s="62" t="e">
        <v>#N/A</v>
      </c>
      <c r="E41" s="5"/>
      <c r="G41" s="5"/>
      <c r="H41" s="22"/>
    </row>
    <row r="42" spans="1:8" x14ac:dyDescent="0.2">
      <c r="A42" s="1">
        <v>43891</v>
      </c>
      <c r="B42" s="62">
        <v>13.04</v>
      </c>
      <c r="C42" s="62" t="e">
        <v>#N/A</v>
      </c>
      <c r="E42" s="5"/>
    </row>
    <row r="43" spans="1:8" x14ac:dyDescent="0.2">
      <c r="A43" s="1">
        <v>43922</v>
      </c>
      <c r="B43" s="62">
        <v>13.24</v>
      </c>
      <c r="C43" s="62" t="e">
        <v>#N/A</v>
      </c>
      <c r="E43" s="5"/>
    </row>
    <row r="44" spans="1:8" x14ac:dyDescent="0.2">
      <c r="A44" s="1">
        <v>43952</v>
      </c>
      <c r="B44" s="62">
        <v>13.1</v>
      </c>
      <c r="C44" s="62" t="e">
        <v>#N/A</v>
      </c>
      <c r="E44" s="5"/>
    </row>
    <row r="45" spans="1:8" x14ac:dyDescent="0.2">
      <c r="A45" s="1">
        <v>43983</v>
      </c>
      <c r="B45" s="62">
        <v>13.22</v>
      </c>
      <c r="C45" s="62" t="e">
        <v>#N/A</v>
      </c>
      <c r="E45" s="5"/>
    </row>
    <row r="46" spans="1:8" x14ac:dyDescent="0.2">
      <c r="A46" s="1">
        <v>44013</v>
      </c>
      <c r="B46" s="62">
        <v>13.21</v>
      </c>
      <c r="C46" s="62" t="e">
        <v>#N/A</v>
      </c>
      <c r="E46" s="5"/>
    </row>
    <row r="47" spans="1:8" x14ac:dyDescent="0.2">
      <c r="A47" s="1">
        <v>44044</v>
      </c>
      <c r="B47" s="62">
        <v>13.26</v>
      </c>
      <c r="C47" s="62" t="e">
        <v>#N/A</v>
      </c>
      <c r="E47" s="5"/>
    </row>
    <row r="48" spans="1:8" x14ac:dyDescent="0.2">
      <c r="A48" s="1">
        <v>44075</v>
      </c>
      <c r="B48" s="62">
        <v>13.49</v>
      </c>
      <c r="C48" s="62" t="e">
        <v>#N/A</v>
      </c>
      <c r="E48" s="5"/>
    </row>
    <row r="49" spans="1:5" x14ac:dyDescent="0.2">
      <c r="A49" s="1">
        <v>44105</v>
      </c>
      <c r="B49" s="62">
        <v>13.66</v>
      </c>
      <c r="C49" s="62" t="e">
        <v>#N/A</v>
      </c>
      <c r="E49" s="5"/>
    </row>
    <row r="50" spans="1:5" x14ac:dyDescent="0.2">
      <c r="A50" s="1">
        <v>44136</v>
      </c>
      <c r="B50" s="62">
        <v>13.31</v>
      </c>
      <c r="C50" s="62" t="e">
        <v>#N/A</v>
      </c>
      <c r="E50" s="5"/>
    </row>
    <row r="51" spans="1:5" x14ac:dyDescent="0.2">
      <c r="A51" s="1">
        <v>44166</v>
      </c>
      <c r="B51" s="62">
        <v>12.78</v>
      </c>
      <c r="C51" s="62" t="e">
        <v>#N/A</v>
      </c>
      <c r="E51" s="5"/>
    </row>
    <row r="52" spans="1:5" x14ac:dyDescent="0.2">
      <c r="A52" s="1">
        <v>44197</v>
      </c>
      <c r="B52" s="62">
        <v>12.62</v>
      </c>
      <c r="C52" s="62" t="e">
        <v>#N/A</v>
      </c>
      <c r="E52" s="5"/>
    </row>
    <row r="53" spans="1:5" x14ac:dyDescent="0.2">
      <c r="A53" s="1">
        <v>44228</v>
      </c>
      <c r="B53" s="62">
        <v>13.01</v>
      </c>
      <c r="C53" s="62" t="e">
        <v>#N/A</v>
      </c>
      <c r="E53" s="5"/>
    </row>
    <row r="54" spans="1:5" x14ac:dyDescent="0.2">
      <c r="A54" s="1">
        <v>44256</v>
      </c>
      <c r="B54" s="62">
        <v>13.24</v>
      </c>
      <c r="C54" s="62" t="e">
        <v>#N/A</v>
      </c>
      <c r="E54" s="5"/>
    </row>
    <row r="55" spans="1:5" x14ac:dyDescent="0.2">
      <c r="A55" s="1">
        <v>44287</v>
      </c>
      <c r="B55" s="62">
        <v>13.73</v>
      </c>
      <c r="C55" s="62" t="e">
        <v>#N/A</v>
      </c>
      <c r="E55" s="5"/>
    </row>
    <row r="56" spans="1:5" x14ac:dyDescent="0.2">
      <c r="A56" s="1">
        <v>44317</v>
      </c>
      <c r="B56" s="62">
        <v>13.86</v>
      </c>
      <c r="C56" s="62" t="e">
        <v>#N/A</v>
      </c>
      <c r="E56" s="5"/>
    </row>
    <row r="57" spans="1:5" x14ac:dyDescent="0.2">
      <c r="A57" s="1">
        <v>44348</v>
      </c>
      <c r="B57" s="62">
        <v>13.83</v>
      </c>
      <c r="C57" s="62" t="e">
        <v>#N/A</v>
      </c>
      <c r="E57" s="5"/>
    </row>
    <row r="58" spans="1:5" x14ac:dyDescent="0.2">
      <c r="A58" s="1">
        <v>44378</v>
      </c>
      <c r="B58" s="62">
        <v>13.83</v>
      </c>
      <c r="C58" s="62" t="e">
        <v>#N/A</v>
      </c>
      <c r="E58" s="5"/>
    </row>
    <row r="59" spans="1:5" x14ac:dyDescent="0.2">
      <c r="A59" s="1">
        <v>44409</v>
      </c>
      <c r="B59" s="62">
        <v>13.92</v>
      </c>
      <c r="C59" s="62" t="e">
        <v>#N/A</v>
      </c>
      <c r="E59" s="5"/>
    </row>
    <row r="60" spans="1:5" x14ac:dyDescent="0.2">
      <c r="A60" s="1">
        <v>44440</v>
      </c>
      <c r="B60" s="62">
        <v>14.14</v>
      </c>
      <c r="C60" s="62" t="e">
        <v>#N/A</v>
      </c>
      <c r="E60" s="5"/>
    </row>
    <row r="61" spans="1:5" x14ac:dyDescent="0.2">
      <c r="A61" s="1">
        <v>44470</v>
      </c>
      <c r="B61" s="62">
        <v>14.06</v>
      </c>
      <c r="C61" s="62" t="e">
        <v>#N/A</v>
      </c>
      <c r="E61" s="5"/>
    </row>
    <row r="62" spans="1:5" x14ac:dyDescent="0.2">
      <c r="A62" s="1">
        <v>44501</v>
      </c>
      <c r="B62" s="62">
        <v>14.07</v>
      </c>
      <c r="C62" s="62" t="e">
        <v>#N/A</v>
      </c>
      <c r="E62" s="5"/>
    </row>
    <row r="63" spans="1:5" x14ac:dyDescent="0.2">
      <c r="A63" s="1">
        <v>44531</v>
      </c>
      <c r="B63" s="62">
        <v>13.72</v>
      </c>
      <c r="C63" s="62" t="e">
        <v>#N/A</v>
      </c>
      <c r="E63" s="5"/>
    </row>
    <row r="64" spans="1:5" x14ac:dyDescent="0.2">
      <c r="A64" s="1">
        <v>44562</v>
      </c>
      <c r="B64" s="62">
        <v>13.64</v>
      </c>
      <c r="C64" s="62" t="e">
        <v>#N/A</v>
      </c>
      <c r="E64" s="5"/>
    </row>
    <row r="65" spans="1:5" x14ac:dyDescent="0.2">
      <c r="A65" s="1">
        <v>44593</v>
      </c>
      <c r="B65" s="62">
        <v>13.76</v>
      </c>
      <c r="C65" s="62" t="e">
        <v>#N/A</v>
      </c>
      <c r="E65" s="5"/>
    </row>
    <row r="66" spans="1:5" x14ac:dyDescent="0.2">
      <c r="A66" s="1">
        <v>44621</v>
      </c>
      <c r="B66" s="62">
        <v>14.41</v>
      </c>
      <c r="C66" s="62" t="e">
        <v>#N/A</v>
      </c>
      <c r="E66" s="5"/>
    </row>
    <row r="67" spans="1:5" x14ac:dyDescent="0.2">
      <c r="A67" s="1">
        <v>44652</v>
      </c>
      <c r="B67" s="62">
        <v>14.57</v>
      </c>
      <c r="C67" s="62" t="e">
        <v>#N/A</v>
      </c>
      <c r="E67" s="5"/>
    </row>
    <row r="68" spans="1:5" x14ac:dyDescent="0.2">
      <c r="A68" s="1">
        <v>44682</v>
      </c>
      <c r="B68" s="62">
        <v>14.89</v>
      </c>
      <c r="C68" s="62" t="e">
        <v>#N/A</v>
      </c>
      <c r="E68" s="5"/>
    </row>
    <row r="69" spans="1:5" x14ac:dyDescent="0.2">
      <c r="A69" s="1">
        <v>44713</v>
      </c>
      <c r="B69" s="62">
        <v>15.3</v>
      </c>
      <c r="C69" s="62" t="e">
        <v>#N/A</v>
      </c>
      <c r="E69" s="5"/>
    </row>
    <row r="70" spans="1:5" x14ac:dyDescent="0.2">
      <c r="A70" s="1">
        <v>44743</v>
      </c>
      <c r="B70" s="62">
        <v>15.31</v>
      </c>
      <c r="C70" s="62" t="e">
        <v>#N/A</v>
      </c>
      <c r="E70" s="5"/>
    </row>
    <row r="71" spans="1:5" x14ac:dyDescent="0.2">
      <c r="A71" s="1">
        <v>44774</v>
      </c>
      <c r="B71" s="62">
        <v>15.82</v>
      </c>
      <c r="C71" s="62" t="e">
        <v>#N/A</v>
      </c>
      <c r="E71" s="5"/>
    </row>
    <row r="72" spans="1:5" x14ac:dyDescent="0.2">
      <c r="A72" s="1">
        <v>44805</v>
      </c>
      <c r="B72" s="62">
        <v>16.190000000000001</v>
      </c>
      <c r="C72" s="62" t="e">
        <v>#N/A</v>
      </c>
      <c r="E72" s="5"/>
    </row>
    <row r="73" spans="1:5" x14ac:dyDescent="0.2">
      <c r="A73" s="1">
        <v>44835</v>
      </c>
      <c r="B73" s="62">
        <v>15.99</v>
      </c>
      <c r="C73" s="62" t="e">
        <v>#N/A</v>
      </c>
      <c r="E73" s="5"/>
    </row>
    <row r="74" spans="1:5" x14ac:dyDescent="0.2">
      <c r="A74" s="1">
        <v>44866</v>
      </c>
      <c r="B74" s="62">
        <v>15.55</v>
      </c>
      <c r="C74" s="62" t="e">
        <v>#N/A</v>
      </c>
      <c r="E74" s="5"/>
    </row>
    <row r="75" spans="1:5" x14ac:dyDescent="0.2">
      <c r="A75" s="1">
        <v>44896</v>
      </c>
      <c r="B75" s="62">
        <v>14.94</v>
      </c>
      <c r="C75" s="62" t="e">
        <v>#N/A</v>
      </c>
      <c r="E75" s="5"/>
    </row>
    <row r="76" spans="1:5" x14ac:dyDescent="0.2">
      <c r="A76" s="1">
        <v>44927</v>
      </c>
      <c r="B76" s="62">
        <v>15.47</v>
      </c>
      <c r="C76" s="62" t="e">
        <v>#N/A</v>
      </c>
      <c r="E76" s="5"/>
    </row>
    <row r="77" spans="1:5" x14ac:dyDescent="0.2">
      <c r="A77" s="1">
        <v>44958</v>
      </c>
      <c r="B77" s="62">
        <v>15.98</v>
      </c>
      <c r="C77" s="62" t="e">
        <v>#N/A</v>
      </c>
      <c r="E77" s="5"/>
    </row>
    <row r="78" spans="1:5" x14ac:dyDescent="0.2">
      <c r="A78" s="1">
        <v>44986</v>
      </c>
      <c r="B78" s="62">
        <v>16.04</v>
      </c>
      <c r="C78" s="62" t="e">
        <v>#N/A</v>
      </c>
      <c r="E78" s="5"/>
    </row>
    <row r="79" spans="1:5" x14ac:dyDescent="0.2">
      <c r="A79" s="1">
        <v>45017</v>
      </c>
      <c r="B79" s="62">
        <v>16.100000000000001</v>
      </c>
      <c r="C79" s="62" t="e">
        <v>#N/A</v>
      </c>
      <c r="E79" s="5"/>
    </row>
    <row r="80" spans="1:5" x14ac:dyDescent="0.2">
      <c r="A80" s="1">
        <v>45047</v>
      </c>
      <c r="B80" s="62">
        <v>16.14</v>
      </c>
      <c r="C80" s="62" t="e">
        <v>#N/A</v>
      </c>
      <c r="E80" s="5"/>
    </row>
    <row r="81" spans="1:5" x14ac:dyDescent="0.2">
      <c r="A81" s="1">
        <v>45078</v>
      </c>
      <c r="B81" s="62">
        <v>16.09</v>
      </c>
      <c r="C81" s="62" t="e">
        <v>#N/A</v>
      </c>
      <c r="E81" s="5"/>
    </row>
    <row r="82" spans="1:5" x14ac:dyDescent="0.2">
      <c r="A82" s="1">
        <v>45108</v>
      </c>
      <c r="B82" s="62">
        <v>15.86</v>
      </c>
      <c r="C82" s="62" t="e">
        <v>#N/A</v>
      </c>
      <c r="E82" s="5"/>
    </row>
    <row r="83" spans="1:5" x14ac:dyDescent="0.2">
      <c r="A83" s="1">
        <v>45139</v>
      </c>
      <c r="B83" s="62">
        <v>15.91</v>
      </c>
      <c r="C83" s="62" t="e">
        <v>#N/A</v>
      </c>
      <c r="E83" s="5"/>
    </row>
    <row r="84" spans="1:5" x14ac:dyDescent="0.2">
      <c r="A84" s="1">
        <v>45170</v>
      </c>
      <c r="B84" s="62">
        <v>16.27</v>
      </c>
      <c r="C84" s="62" t="e">
        <v>#N/A</v>
      </c>
      <c r="E84" s="5"/>
    </row>
    <row r="85" spans="1:5" x14ac:dyDescent="0.2">
      <c r="A85" s="1">
        <v>45200</v>
      </c>
      <c r="B85" s="62">
        <v>16.48</v>
      </c>
      <c r="C85" s="62" t="e">
        <v>#N/A</v>
      </c>
      <c r="E85" s="5"/>
    </row>
    <row r="86" spans="1:5" x14ac:dyDescent="0.2">
      <c r="A86" s="1">
        <v>45231</v>
      </c>
      <c r="B86" s="62">
        <v>16.190000000000001</v>
      </c>
      <c r="C86" s="62" t="e">
        <v>#N/A</v>
      </c>
      <c r="E86" s="5"/>
    </row>
    <row r="87" spans="1:5" x14ac:dyDescent="0.2">
      <c r="A87" s="1">
        <v>45261</v>
      </c>
      <c r="B87" s="62">
        <v>15.69</v>
      </c>
      <c r="C87" s="62" t="e">
        <v>#N/A</v>
      </c>
      <c r="E87" s="5"/>
    </row>
    <row r="88" spans="1:5" x14ac:dyDescent="0.2">
      <c r="A88" s="1">
        <v>45292</v>
      </c>
      <c r="B88" s="62">
        <v>15.41</v>
      </c>
      <c r="C88" s="62" t="e">
        <v>#N/A</v>
      </c>
      <c r="E88" s="5"/>
    </row>
    <row r="89" spans="1:5" x14ac:dyDescent="0.2">
      <c r="A89" s="1">
        <v>45323</v>
      </c>
      <c r="B89" s="62">
        <v>16.100000000000001</v>
      </c>
      <c r="C89" s="62" t="e">
        <v>#N/A</v>
      </c>
      <c r="E89" s="5"/>
    </row>
    <row r="90" spans="1:5" x14ac:dyDescent="0.2">
      <c r="A90" s="1">
        <v>45352</v>
      </c>
      <c r="B90" s="62">
        <v>16.670000000000002</v>
      </c>
      <c r="C90" s="62" t="e">
        <v>#N/A</v>
      </c>
      <c r="E90" s="5"/>
    </row>
    <row r="91" spans="1:5" x14ac:dyDescent="0.2">
      <c r="A91" s="1">
        <v>45383</v>
      </c>
      <c r="B91" s="62">
        <v>16.86</v>
      </c>
      <c r="C91" s="62" t="e">
        <v>#N/A</v>
      </c>
      <c r="E91" s="5"/>
    </row>
    <row r="92" spans="1:5" x14ac:dyDescent="0.2">
      <c r="A92" s="1">
        <v>45413</v>
      </c>
      <c r="B92" s="62">
        <v>16.399999999999999</v>
      </c>
      <c r="C92" s="62" t="e">
        <v>#N/A</v>
      </c>
      <c r="E92" s="5"/>
    </row>
    <row r="93" spans="1:5" x14ac:dyDescent="0.2">
      <c r="A93" s="1">
        <v>45444</v>
      </c>
      <c r="B93" s="62">
        <v>16.38</v>
      </c>
      <c r="C93" s="62" t="e">
        <v>#N/A</v>
      </c>
      <c r="E93" s="5"/>
    </row>
    <row r="94" spans="1:5" x14ac:dyDescent="0.2">
      <c r="A94" s="1">
        <v>45474</v>
      </c>
      <c r="B94" s="62">
        <v>16.62</v>
      </c>
      <c r="C94" s="62" t="e">
        <v>#N/A</v>
      </c>
      <c r="E94" s="5"/>
    </row>
    <row r="95" spans="1:5" x14ac:dyDescent="0.2">
      <c r="A95" s="1">
        <v>45505</v>
      </c>
      <c r="B95" s="62">
        <v>16.600000000000001</v>
      </c>
      <c r="C95" s="62" t="e">
        <v>#N/A</v>
      </c>
      <c r="E95" s="5"/>
    </row>
    <row r="96" spans="1:5" x14ac:dyDescent="0.2">
      <c r="A96" s="1">
        <v>45536</v>
      </c>
      <c r="B96" s="62">
        <v>16.82</v>
      </c>
      <c r="C96" s="62" t="e">
        <v>#N/A</v>
      </c>
      <c r="E96" s="5"/>
    </row>
    <row r="97" spans="1:5" x14ac:dyDescent="0.2">
      <c r="A97" s="1">
        <v>45566</v>
      </c>
      <c r="B97" s="62">
        <v>17.09</v>
      </c>
      <c r="C97" s="62" t="e">
        <v>#N/A</v>
      </c>
      <c r="E97" s="5"/>
    </row>
    <row r="98" spans="1:5" x14ac:dyDescent="0.2">
      <c r="A98" s="1">
        <v>45597</v>
      </c>
      <c r="B98" s="62">
        <v>16.850000000000001</v>
      </c>
      <c r="C98" s="62" t="e">
        <v>#N/A</v>
      </c>
      <c r="E98" s="5"/>
    </row>
    <row r="99" spans="1:5" x14ac:dyDescent="0.2">
      <c r="A99" s="1">
        <v>45627</v>
      </c>
      <c r="B99" s="62">
        <v>16.27</v>
      </c>
      <c r="C99" s="62" t="e">
        <v>#N/A</v>
      </c>
      <c r="E99" s="5"/>
    </row>
    <row r="100" spans="1:5" x14ac:dyDescent="0.2">
      <c r="A100" s="1">
        <v>45658</v>
      </c>
      <c r="B100" s="62">
        <v>15.94</v>
      </c>
      <c r="C100" s="62" t="e">
        <v>#N/A</v>
      </c>
      <c r="E100" s="5"/>
    </row>
    <row r="101" spans="1:5" x14ac:dyDescent="0.2">
      <c r="A101" s="1">
        <v>45689</v>
      </c>
      <c r="B101" s="62">
        <v>16.440000000000001</v>
      </c>
      <c r="C101" s="62" t="e">
        <v>#N/A</v>
      </c>
      <c r="E101" s="5"/>
    </row>
    <row r="102" spans="1:5" x14ac:dyDescent="0.2">
      <c r="A102" s="1">
        <v>45717</v>
      </c>
      <c r="B102" s="62">
        <v>17.100000000000001</v>
      </c>
      <c r="C102" s="62" t="e">
        <v>#N/A</v>
      </c>
      <c r="E102" s="5"/>
    </row>
    <row r="103" spans="1:5" x14ac:dyDescent="0.2">
      <c r="A103" s="1">
        <v>45748</v>
      </c>
      <c r="B103" s="62">
        <v>17.55</v>
      </c>
      <c r="C103" s="62" t="e">
        <v>#N/A</v>
      </c>
      <c r="E103" s="5"/>
    </row>
    <row r="104" spans="1:5" x14ac:dyDescent="0.2">
      <c r="A104" s="1">
        <v>45778</v>
      </c>
      <c r="B104" s="62">
        <v>17.37</v>
      </c>
      <c r="C104" s="62" t="e">
        <v>#N/A</v>
      </c>
      <c r="E104" s="5"/>
    </row>
    <row r="105" spans="1:5" x14ac:dyDescent="0.2">
      <c r="A105" s="1">
        <v>45809</v>
      </c>
      <c r="B105" s="62">
        <v>17.47</v>
      </c>
      <c r="C105" s="62" t="e">
        <v>#N/A</v>
      </c>
      <c r="E105" s="5"/>
    </row>
    <row r="106" spans="1:5" x14ac:dyDescent="0.2">
      <c r="A106" s="1">
        <v>45839</v>
      </c>
      <c r="B106" s="62">
        <v>17.47</v>
      </c>
      <c r="C106" s="62" t="e">
        <v>#N/A</v>
      </c>
      <c r="E106" s="5"/>
    </row>
    <row r="107" spans="1:5" x14ac:dyDescent="0.2">
      <c r="A107" s="1">
        <v>45870</v>
      </c>
      <c r="B107" s="62">
        <v>17.62</v>
      </c>
      <c r="C107" s="62" t="e">
        <v>#N/A</v>
      </c>
      <c r="E107" s="5"/>
    </row>
    <row r="108" spans="1:5" x14ac:dyDescent="0.2">
      <c r="A108" s="1">
        <v>45901</v>
      </c>
      <c r="B108" s="62">
        <v>17.965140000000002</v>
      </c>
      <c r="C108" s="62" t="e">
        <v>#N/A</v>
      </c>
      <c r="E108" s="5"/>
    </row>
    <row r="109" spans="1:5" x14ac:dyDescent="0.2">
      <c r="A109" s="1">
        <v>45931</v>
      </c>
      <c r="B109" s="62">
        <v>17.889320000000001</v>
      </c>
      <c r="C109" s="62">
        <v>17.889320000000001</v>
      </c>
      <c r="E109" s="5"/>
    </row>
    <row r="110" spans="1:5" x14ac:dyDescent="0.2">
      <c r="A110" s="1">
        <v>45962</v>
      </c>
      <c r="B110" s="62" t="e">
        <v>#N/A</v>
      </c>
      <c r="C110" s="62">
        <v>17.627849999999999</v>
      </c>
      <c r="E110" s="5"/>
    </row>
    <row r="111" spans="1:5" x14ac:dyDescent="0.2">
      <c r="A111" s="1">
        <v>45992</v>
      </c>
      <c r="B111" s="62" t="e">
        <v>#N/A</v>
      </c>
      <c r="C111" s="62">
        <v>17.001750000000001</v>
      </c>
      <c r="E111" s="5"/>
    </row>
    <row r="112" spans="1:5" x14ac:dyDescent="0.2">
      <c r="A112" s="1">
        <v>46023</v>
      </c>
      <c r="B112" s="62" t="e">
        <v>#N/A</v>
      </c>
      <c r="C112" s="62">
        <v>16.95054</v>
      </c>
      <c r="E112" s="5"/>
    </row>
    <row r="113" spans="1:5" x14ac:dyDescent="0.2">
      <c r="A113" s="1">
        <v>46054</v>
      </c>
      <c r="B113" s="62" t="e">
        <v>#N/A</v>
      </c>
      <c r="C113" s="62">
        <v>17.344660000000001</v>
      </c>
      <c r="E113" s="5"/>
    </row>
    <row r="114" spans="1:5" x14ac:dyDescent="0.2">
      <c r="A114" s="1">
        <v>46082</v>
      </c>
      <c r="B114" s="62" t="e">
        <v>#N/A</v>
      </c>
      <c r="C114" s="62">
        <v>17.711510000000001</v>
      </c>
      <c r="E114" s="5"/>
    </row>
    <row r="115" spans="1:5" x14ac:dyDescent="0.2">
      <c r="A115" s="1">
        <v>46113</v>
      </c>
      <c r="B115" s="62" t="e">
        <v>#N/A</v>
      </c>
      <c r="C115" s="62">
        <v>18.286210000000001</v>
      </c>
      <c r="E115" s="5"/>
    </row>
    <row r="116" spans="1:5" x14ac:dyDescent="0.2">
      <c r="A116" s="1">
        <v>46143</v>
      </c>
      <c r="B116" s="62" t="e">
        <v>#N/A</v>
      </c>
      <c r="C116" s="62">
        <v>18.033909999999999</v>
      </c>
      <c r="E116" s="5"/>
    </row>
    <row r="117" spans="1:5" x14ac:dyDescent="0.2">
      <c r="A117" s="1">
        <v>46174</v>
      </c>
      <c r="B117" s="62" t="e">
        <v>#N/A</v>
      </c>
      <c r="C117" s="62">
        <v>18.145250000000001</v>
      </c>
      <c r="E117" s="5"/>
    </row>
    <row r="118" spans="1:5" x14ac:dyDescent="0.2">
      <c r="A118" s="1">
        <v>46204</v>
      </c>
      <c r="B118" s="62" t="e">
        <v>#N/A</v>
      </c>
      <c r="C118" s="62">
        <v>18.128530000000001</v>
      </c>
      <c r="E118" s="5"/>
    </row>
    <row r="119" spans="1:5" x14ac:dyDescent="0.2">
      <c r="A119" s="1">
        <v>46235</v>
      </c>
      <c r="B119" s="62" t="e">
        <v>#N/A</v>
      </c>
      <c r="C119" s="62">
        <v>18.158090000000001</v>
      </c>
      <c r="E119" s="5"/>
    </row>
    <row r="120" spans="1:5" x14ac:dyDescent="0.2">
      <c r="A120" s="1">
        <v>46266</v>
      </c>
      <c r="B120" s="62" t="e">
        <v>#N/A</v>
      </c>
      <c r="C120" s="62">
        <v>18.4923</v>
      </c>
      <c r="E120" s="5"/>
    </row>
    <row r="121" spans="1:5" x14ac:dyDescent="0.2">
      <c r="A121" s="1">
        <v>46296</v>
      </c>
      <c r="B121" s="62" t="e">
        <v>#N/A</v>
      </c>
      <c r="C121" s="62">
        <v>18.459219999999998</v>
      </c>
      <c r="E121" s="5"/>
    </row>
    <row r="122" spans="1:5" x14ac:dyDescent="0.2">
      <c r="A122" s="1">
        <v>46327</v>
      </c>
      <c r="B122" s="62" t="e">
        <v>#N/A</v>
      </c>
      <c r="C122" s="62">
        <v>18.260059999999999</v>
      </c>
      <c r="E122" s="5"/>
    </row>
    <row r="123" spans="1:5" x14ac:dyDescent="0.2">
      <c r="A123" s="42">
        <v>46357</v>
      </c>
      <c r="B123" s="62" t="e">
        <v>#N/A</v>
      </c>
      <c r="C123" s="62">
        <v>17.585419999999999</v>
      </c>
      <c r="E123" s="5"/>
    </row>
    <row r="124" spans="1:5" x14ac:dyDescent="0.2">
      <c r="A124" s="267" t="s">
        <v>997</v>
      </c>
      <c r="E124" s="5"/>
    </row>
    <row r="126" spans="1:5" x14ac:dyDescent="0.2">
      <c r="A126" s="4"/>
      <c r="B126" s="21" t="s">
        <v>330</v>
      </c>
    </row>
    <row r="127" spans="1:5" x14ac:dyDescent="0.2">
      <c r="A127">
        <v>6.5</v>
      </c>
      <c r="B127">
        <v>0</v>
      </c>
    </row>
    <row r="128" spans="1:5" x14ac:dyDescent="0.2">
      <c r="A128">
        <v>6.5</v>
      </c>
      <c r="B128">
        <v>4</v>
      </c>
    </row>
  </sheetData>
  <mergeCells count="3">
    <mergeCell ref="B25:C25"/>
    <mergeCell ref="B26:C26"/>
    <mergeCell ref="G26:H26"/>
  </mergeCells>
  <conditionalFormatting sqref="B28:C123">
    <cfRule type="expression" dxfId="3" priority="2" stopIfTrue="1">
      <formula>ISNA(B28)</formula>
    </cfRule>
  </conditionalFormatting>
  <hyperlinks>
    <hyperlink ref="A3" location="Contents!A1" display="Return to Contents" xr:uid="{00000000-0004-0000-1E00-000000000000}"/>
  </hyperlinks>
  <pageMargins left="0.75" right="0.75" top="1" bottom="1" header="0.5" footer="0.5"/>
  <pageSetup scale="89" fitToHeight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DADF-B25D-44B3-BEC6-DCB763C3502F}">
  <sheetPr>
    <pageSetUpPr fitToPage="1"/>
  </sheetPr>
  <dimension ref="A1:AF190"/>
  <sheetViews>
    <sheetView zoomScaleNormal="100" workbookViewId="0"/>
  </sheetViews>
  <sheetFormatPr defaultRowHeight="12.75" x14ac:dyDescent="0.2"/>
  <cols>
    <col min="2" max="3" width="8.7109375" style="5"/>
    <col min="14" max="14" width="8.7109375" style="439"/>
    <col min="18" max="18" width="8.7109375" style="439"/>
    <col min="31" max="31" width="23.7109375" bestFit="1" customWidth="1"/>
    <col min="32" max="32" width="11.5703125" bestFit="1" customWidth="1"/>
  </cols>
  <sheetData>
    <row r="1" spans="1:32" x14ac:dyDescent="0.2">
      <c r="B1"/>
      <c r="C1"/>
    </row>
    <row r="2" spans="1:32" ht="15.75" x14ac:dyDescent="0.25">
      <c r="A2" s="31" t="s">
        <v>967</v>
      </c>
      <c r="B2"/>
      <c r="C2"/>
      <c r="AE2" s="166" t="s">
        <v>77</v>
      </c>
      <c r="AF2" s="231" t="s">
        <v>497</v>
      </c>
    </row>
    <row r="3" spans="1:32" x14ac:dyDescent="0.2">
      <c r="A3" s="16" t="s">
        <v>16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32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32" x14ac:dyDescent="0.2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AE5" s="132" t="s">
        <v>331</v>
      </c>
      <c r="AF5" s="133"/>
    </row>
    <row r="6" spans="1:32" x14ac:dyDescent="0.2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AE6" s="165" t="s">
        <v>77</v>
      </c>
      <c r="AF6" s="281" t="s">
        <v>497</v>
      </c>
    </row>
    <row r="7" spans="1:32" x14ac:dyDescent="0.2">
      <c r="A7" s="232"/>
      <c r="B7" s="232"/>
      <c r="C7" s="232"/>
      <c r="D7" s="232"/>
      <c r="E7" s="232"/>
      <c r="F7" s="232"/>
      <c r="G7" s="232"/>
      <c r="H7" s="232"/>
      <c r="I7" s="232"/>
      <c r="J7" s="232"/>
      <c r="K7" s="232"/>
      <c r="AE7" s="165" t="s">
        <v>346</v>
      </c>
      <c r="AF7" s="281" t="s">
        <v>496</v>
      </c>
    </row>
    <row r="8" spans="1:32" x14ac:dyDescent="0.2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  <c r="AE8" s="167" t="s">
        <v>53</v>
      </c>
      <c r="AF8" s="231" t="s">
        <v>498</v>
      </c>
    </row>
    <row r="9" spans="1:32" x14ac:dyDescent="0.2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AE9" s="166" t="s">
        <v>81</v>
      </c>
      <c r="AF9" s="231" t="s">
        <v>501</v>
      </c>
    </row>
    <row r="10" spans="1:32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AE10" s="166" t="s">
        <v>74</v>
      </c>
      <c r="AF10" s="231" t="s">
        <v>601</v>
      </c>
    </row>
    <row r="11" spans="1:32" x14ac:dyDescent="0.2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AE11" s="166" t="s">
        <v>599</v>
      </c>
      <c r="AF11" s="231" t="s">
        <v>600</v>
      </c>
    </row>
    <row r="12" spans="1:32" x14ac:dyDescent="0.2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AE12" s="166" t="s">
        <v>503</v>
      </c>
      <c r="AF12" s="231" t="s">
        <v>499</v>
      </c>
    </row>
    <row r="13" spans="1:32" x14ac:dyDescent="0.2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AE13" s="166" t="s">
        <v>348</v>
      </c>
      <c r="AF13" s="231" t="s">
        <v>500</v>
      </c>
    </row>
    <row r="14" spans="1:32" x14ac:dyDescent="0.2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AE14" s="166" t="s">
        <v>356</v>
      </c>
      <c r="AF14" s="231" t="s">
        <v>502</v>
      </c>
    </row>
    <row r="15" spans="1:32" x14ac:dyDescent="0.2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AE15" s="166" t="s">
        <v>347</v>
      </c>
      <c r="AF15" s="231" t="s">
        <v>495</v>
      </c>
    </row>
    <row r="16" spans="1:32" x14ac:dyDescent="0.2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AE16" s="166" t="s">
        <v>77</v>
      </c>
      <c r="AF16" s="231" t="s">
        <v>603</v>
      </c>
    </row>
    <row r="17" spans="1:32" x14ac:dyDescent="0.2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AE17" s="166" t="s">
        <v>34</v>
      </c>
      <c r="AF17" s="231" t="s">
        <v>604</v>
      </c>
    </row>
    <row r="18" spans="1:32" x14ac:dyDescent="0.2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AE18" s="166" t="s">
        <v>599</v>
      </c>
      <c r="AF18" s="231" t="s">
        <v>605</v>
      </c>
    </row>
    <row r="19" spans="1:32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AE19" s="166" t="s">
        <v>620</v>
      </c>
      <c r="AF19" s="231" t="s">
        <v>606</v>
      </c>
    </row>
    <row r="20" spans="1:32" ht="13.15" customHeight="1" x14ac:dyDescent="0.2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AE20" s="166" t="s">
        <v>621</v>
      </c>
      <c r="AF20" s="231" t="s">
        <v>607</v>
      </c>
    </row>
    <row r="21" spans="1:32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AE21" s="166" t="s">
        <v>53</v>
      </c>
      <c r="AF21" s="231" t="s">
        <v>608</v>
      </c>
    </row>
    <row r="22" spans="1:32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N22" s="440"/>
      <c r="R22" s="440"/>
      <c r="AE22" s="166" t="s">
        <v>622</v>
      </c>
      <c r="AF22" s="231" t="s">
        <v>609</v>
      </c>
    </row>
    <row r="23" spans="1:32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AE23" s="166" t="s">
        <v>35</v>
      </c>
      <c r="AF23" s="231" t="s">
        <v>610</v>
      </c>
    </row>
    <row r="24" spans="1:32" x14ac:dyDescent="0.2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AE24" s="166" t="s">
        <v>503</v>
      </c>
      <c r="AF24" s="231" t="s">
        <v>611</v>
      </c>
    </row>
    <row r="25" spans="1:32" x14ac:dyDescent="0.2">
      <c r="B25" s="34" t="s">
        <v>960</v>
      </c>
      <c r="C25" s="34"/>
      <c r="D25" s="34"/>
      <c r="E25" s="34"/>
      <c r="F25" s="34"/>
      <c r="G25" s="34"/>
      <c r="H25" s="34"/>
      <c r="I25" s="34"/>
      <c r="K25" s="213" t="s">
        <v>959</v>
      </c>
      <c r="L25" s="33"/>
      <c r="M25" s="33"/>
      <c r="N25" s="441"/>
      <c r="O25" s="33"/>
      <c r="P25" s="33"/>
      <c r="Q25" s="33"/>
      <c r="R25" s="441"/>
      <c r="S25" s="33"/>
      <c r="T25" s="33"/>
      <c r="U25" s="33"/>
      <c r="V25" s="33"/>
      <c r="W25" s="33"/>
      <c r="X25" s="33"/>
      <c r="Y25" s="33"/>
      <c r="Z25" s="33"/>
      <c r="AA25" s="33"/>
      <c r="AB25" s="33"/>
      <c r="AE25" s="166" t="s">
        <v>73</v>
      </c>
      <c r="AF25" s="231" t="s">
        <v>612</v>
      </c>
    </row>
    <row r="26" spans="1:32" x14ac:dyDescent="0.2">
      <c r="A26" s="2"/>
      <c r="B26" s="29" t="s">
        <v>56</v>
      </c>
      <c r="C26" s="29"/>
      <c r="D26" s="29"/>
      <c r="E26" s="29" t="s">
        <v>58</v>
      </c>
      <c r="F26" s="476" t="s">
        <v>625</v>
      </c>
      <c r="G26" s="476"/>
      <c r="H26" s="29" t="s">
        <v>6</v>
      </c>
      <c r="I26" s="29" t="s">
        <v>5</v>
      </c>
      <c r="K26" s="29"/>
      <c r="L26" s="29"/>
      <c r="M26" s="29"/>
      <c r="N26" s="442"/>
      <c r="O26" s="29"/>
      <c r="P26" s="29"/>
      <c r="Q26" s="29"/>
      <c r="R26" s="4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166" t="s">
        <v>442</v>
      </c>
      <c r="AF26" s="231" t="s">
        <v>613</v>
      </c>
    </row>
    <row r="27" spans="1:32" x14ac:dyDescent="0.2">
      <c r="A27" s="4" t="s">
        <v>12</v>
      </c>
      <c r="B27" s="27" t="s">
        <v>57</v>
      </c>
      <c r="C27" s="27" t="s">
        <v>34</v>
      </c>
      <c r="D27" s="27" t="s">
        <v>53</v>
      </c>
      <c r="E27" s="27" t="s">
        <v>61</v>
      </c>
      <c r="F27" s="86" t="s">
        <v>74</v>
      </c>
      <c r="G27" s="86" t="s">
        <v>599</v>
      </c>
      <c r="H27" s="27" t="s">
        <v>60</v>
      </c>
      <c r="I27" s="27" t="s">
        <v>59</v>
      </c>
      <c r="J27" s="8"/>
      <c r="K27" s="27" t="str">
        <f>AE16</f>
        <v>Natural gas</v>
      </c>
      <c r="L27" s="27" t="s">
        <v>34</v>
      </c>
      <c r="M27" s="27" t="str">
        <f>AE18</f>
        <v>Wind</v>
      </c>
      <c r="N27" s="443" t="s">
        <v>74</v>
      </c>
      <c r="O27" s="86" t="str">
        <f>AE19</f>
        <v>Solar photovoltaic</v>
      </c>
      <c r="P27" s="86" t="str">
        <f>AE20</f>
        <v>Solar thermal</v>
      </c>
      <c r="Q27" s="86" t="str">
        <f>AE21</f>
        <v>Nuclear</v>
      </c>
      <c r="R27" s="443" t="s">
        <v>81</v>
      </c>
      <c r="S27" s="86" t="str">
        <f>AE28</f>
        <v>Conventional hydroelectric</v>
      </c>
      <c r="T27" s="86" t="str">
        <f>AE29</f>
        <v>Pumped storage hydroelectric</v>
      </c>
      <c r="U27" s="86" t="s">
        <v>6</v>
      </c>
      <c r="V27" s="86" t="str">
        <f>AE22</f>
        <v>Battery storage</v>
      </c>
      <c r="W27" s="86" t="str">
        <f>AE23</f>
        <v>Petroleum</v>
      </c>
      <c r="X27" s="86" t="str">
        <f>AE24</f>
        <v>Other gases</v>
      </c>
      <c r="Y27" s="86" t="str">
        <f>AE25</f>
        <v>Geothermal</v>
      </c>
      <c r="Z27" s="86" t="str">
        <f>AE26</f>
        <v>Waste biomass</v>
      </c>
      <c r="AA27" s="86" t="str">
        <f>AE27</f>
        <v>Wood biomass</v>
      </c>
      <c r="AB27" s="86" t="str">
        <f>AE30</f>
        <v>Other nonreenwble sources</v>
      </c>
      <c r="AC27" s="29"/>
      <c r="AD27" s="17"/>
      <c r="AE27" s="166" t="s">
        <v>82</v>
      </c>
      <c r="AF27" s="231" t="s">
        <v>614</v>
      </c>
    </row>
    <row r="28" spans="1:32" x14ac:dyDescent="0.2">
      <c r="A28">
        <v>2015</v>
      </c>
      <c r="B28" s="435">
        <v>1.2388420999</v>
      </c>
      <c r="C28" s="435">
        <v>1.3409932993</v>
      </c>
      <c r="D28" s="435">
        <v>0.79717787699999998</v>
      </c>
      <c r="E28" s="435">
        <v>0.24763569222000001</v>
      </c>
      <c r="F28" s="435">
        <v>2.4455541250999999E-2</v>
      </c>
      <c r="G28" s="435">
        <v>0.19054678443</v>
      </c>
      <c r="H28" s="436">
        <v>3.7587258163999999E-2</v>
      </c>
      <c r="I28" s="435">
        <v>3.9204065482999999</v>
      </c>
      <c r="J28">
        <v>2015</v>
      </c>
      <c r="K28" s="55">
        <v>423.01889999999997</v>
      </c>
      <c r="L28" s="55">
        <v>276.98379999999997</v>
      </c>
      <c r="M28" s="55">
        <v>72.4863</v>
      </c>
      <c r="N28" s="444">
        <f>SUM(O28:P28)</f>
        <v>13.369</v>
      </c>
      <c r="O28" s="55">
        <v>11.6111</v>
      </c>
      <c r="P28" s="55">
        <v>1.7579</v>
      </c>
      <c r="Q28" s="55">
        <v>98.671999999999997</v>
      </c>
      <c r="R28" s="444">
        <f>SUM(S28:T28)</f>
        <v>101.9332</v>
      </c>
      <c r="S28" s="55">
        <v>79.363500000000002</v>
      </c>
      <c r="T28" s="55">
        <v>22.569700000000001</v>
      </c>
      <c r="U28" s="55">
        <f>SUM(V28:AB28)</f>
        <v>46.393700000000003</v>
      </c>
      <c r="V28" s="55">
        <v>0.33169999999999999</v>
      </c>
      <c r="W28" s="55">
        <v>35.677500000000002</v>
      </c>
      <c r="X28" s="55">
        <v>0.36430000000000001</v>
      </c>
      <c r="Y28" s="55">
        <v>2.5415000000000001</v>
      </c>
      <c r="Z28" s="55">
        <v>4.1772999999999998</v>
      </c>
      <c r="AA28" s="55">
        <v>3.0653000000000001</v>
      </c>
      <c r="AB28" s="55">
        <v>0.2361</v>
      </c>
      <c r="AC28" s="29"/>
      <c r="AD28" s="268"/>
      <c r="AE28" s="166" t="s">
        <v>623</v>
      </c>
      <c r="AF28" s="231" t="s">
        <v>615</v>
      </c>
    </row>
    <row r="29" spans="1:32" x14ac:dyDescent="0.2">
      <c r="A29">
        <v>2016</v>
      </c>
      <c r="B29" s="435">
        <v>1.2803438195999999</v>
      </c>
      <c r="C29" s="435">
        <v>1.2296627001</v>
      </c>
      <c r="D29" s="435">
        <v>0.80569394799999994</v>
      </c>
      <c r="E29" s="435">
        <v>0.26632592190999999</v>
      </c>
      <c r="F29" s="435">
        <v>3.5497380290999997E-2</v>
      </c>
      <c r="G29" s="435">
        <v>0.22679029306000001</v>
      </c>
      <c r="H29" s="436">
        <v>3.4112482391000003E-2</v>
      </c>
      <c r="I29" s="435">
        <v>3.9189772170000001</v>
      </c>
      <c r="J29">
        <v>2016</v>
      </c>
      <c r="K29" s="55">
        <v>430.3553</v>
      </c>
      <c r="L29" s="55">
        <v>264.34269999999998</v>
      </c>
      <c r="M29" s="55">
        <v>81.197999999999993</v>
      </c>
      <c r="N29" s="444">
        <f t="shared" ref="N29:N39" si="0">SUM(O29:P29)</f>
        <v>21.630599999999998</v>
      </c>
      <c r="O29" s="55">
        <v>19.872699999999998</v>
      </c>
      <c r="P29" s="55">
        <v>1.7579</v>
      </c>
      <c r="Q29" s="55">
        <v>99.564800000000005</v>
      </c>
      <c r="R29" s="444">
        <f t="shared" ref="R29:R39" si="1">SUM(S29:T29)</f>
        <v>102.3349</v>
      </c>
      <c r="S29" s="55">
        <v>79.556200000000004</v>
      </c>
      <c r="T29" s="55">
        <v>22.778700000000001</v>
      </c>
      <c r="U29" s="55">
        <f t="shared" ref="U29:U39" si="2">SUM(V29:AB29)</f>
        <v>44.163199999999989</v>
      </c>
      <c r="V29" s="55">
        <v>0.59860000000000002</v>
      </c>
      <c r="W29" s="55">
        <v>33.171799999999998</v>
      </c>
      <c r="X29" s="55">
        <v>0.36430000000000001</v>
      </c>
      <c r="Y29" s="55">
        <v>2.5165999999999999</v>
      </c>
      <c r="Z29" s="55">
        <v>4.2023000000000001</v>
      </c>
      <c r="AA29" s="55">
        <v>3.1656</v>
      </c>
      <c r="AB29" s="55">
        <v>0.14399999999999999</v>
      </c>
      <c r="AC29" s="29"/>
      <c r="AD29" s="268"/>
      <c r="AE29" s="166" t="s">
        <v>618</v>
      </c>
      <c r="AF29" s="231" t="s">
        <v>616</v>
      </c>
    </row>
    <row r="30" spans="1:32" x14ac:dyDescent="0.2">
      <c r="A30">
        <v>2017</v>
      </c>
      <c r="B30" s="435">
        <v>1.1980135336000002</v>
      </c>
      <c r="C30" s="435">
        <v>1.1978379313</v>
      </c>
      <c r="D30" s="435">
        <v>0.80494963499999994</v>
      </c>
      <c r="E30" s="435">
        <v>0.29871091006</v>
      </c>
      <c r="F30" s="435">
        <v>5.2723540126000001E-2</v>
      </c>
      <c r="G30" s="435">
        <v>0.25407402290999997</v>
      </c>
      <c r="H30" s="436">
        <v>3.1252738244000003E-2</v>
      </c>
      <c r="I30" s="435">
        <v>3.8786250654000001</v>
      </c>
      <c r="J30">
        <v>2017</v>
      </c>
      <c r="K30" s="55">
        <v>439.50889999999998</v>
      </c>
      <c r="L30" s="55">
        <v>254.38040000000001</v>
      </c>
      <c r="M30" s="55">
        <v>87.497399999999999</v>
      </c>
      <c r="N30" s="444">
        <f t="shared" si="0"/>
        <v>26.611899999999999</v>
      </c>
      <c r="O30" s="55">
        <v>24.853999999999999</v>
      </c>
      <c r="P30" s="55">
        <v>1.7579</v>
      </c>
      <c r="Q30" s="55">
        <v>99.628900000000002</v>
      </c>
      <c r="R30" s="444">
        <f t="shared" si="1"/>
        <v>102.2478</v>
      </c>
      <c r="S30" s="55">
        <v>79.437399999999997</v>
      </c>
      <c r="T30" s="55">
        <v>22.810400000000001</v>
      </c>
      <c r="U30" s="55">
        <f t="shared" si="2"/>
        <v>43.729500000000002</v>
      </c>
      <c r="V30" s="55">
        <v>0.70789999999999997</v>
      </c>
      <c r="W30" s="55">
        <v>32.075800000000001</v>
      </c>
      <c r="X30" s="55">
        <v>0.36430000000000001</v>
      </c>
      <c r="Y30" s="55">
        <v>2.4832999999999998</v>
      </c>
      <c r="Z30" s="55">
        <v>4.2340999999999998</v>
      </c>
      <c r="AA30" s="55">
        <v>3.0424000000000002</v>
      </c>
      <c r="AB30" s="55">
        <v>0.82169999999999999</v>
      </c>
      <c r="AC30" s="29"/>
      <c r="AD30" s="268"/>
      <c r="AE30" s="168" t="s">
        <v>619</v>
      </c>
      <c r="AF30" s="234" t="s">
        <v>617</v>
      </c>
    </row>
    <row r="31" spans="1:32" x14ac:dyDescent="0.2">
      <c r="A31">
        <v>2018</v>
      </c>
      <c r="B31" s="435">
        <v>1.3685324511999999</v>
      </c>
      <c r="C31" s="435">
        <v>1.1421730106000001</v>
      </c>
      <c r="D31" s="435">
        <v>0.80708447699999997</v>
      </c>
      <c r="E31" s="435">
        <v>0.29114766448000001</v>
      </c>
      <c r="F31" s="435">
        <v>6.3252826816000002E-2</v>
      </c>
      <c r="G31" s="435">
        <v>0.27239642786000001</v>
      </c>
      <c r="H31" s="436">
        <v>3.5368412230999999E-2</v>
      </c>
      <c r="I31" s="435">
        <v>4.0208769357999996</v>
      </c>
      <c r="J31">
        <v>2018</v>
      </c>
      <c r="K31" s="55">
        <v>453.67720000000003</v>
      </c>
      <c r="L31" s="55">
        <v>240.68600000000001</v>
      </c>
      <c r="M31" s="55">
        <v>94.299300000000002</v>
      </c>
      <c r="N31" s="444">
        <f t="shared" si="0"/>
        <v>31.500499999999999</v>
      </c>
      <c r="O31" s="55">
        <v>29.742599999999999</v>
      </c>
      <c r="P31" s="55">
        <v>1.7579</v>
      </c>
      <c r="Q31" s="55">
        <v>99.432900000000004</v>
      </c>
      <c r="R31" s="444">
        <f t="shared" si="1"/>
        <v>102.41840000000001</v>
      </c>
      <c r="S31" s="55">
        <v>79.588200000000001</v>
      </c>
      <c r="T31" s="55">
        <v>22.830200000000001</v>
      </c>
      <c r="U31" s="55">
        <f t="shared" si="2"/>
        <v>41.6663</v>
      </c>
      <c r="V31" s="55">
        <v>0.89480000000000004</v>
      </c>
      <c r="W31" s="55">
        <v>30.831499999999998</v>
      </c>
      <c r="X31" s="55">
        <v>0.36430000000000001</v>
      </c>
      <c r="Y31" s="55">
        <v>2.3948999999999998</v>
      </c>
      <c r="Z31" s="55">
        <v>4.1668000000000003</v>
      </c>
      <c r="AA31" s="55">
        <v>2.8759000000000001</v>
      </c>
      <c r="AB31" s="55">
        <v>0.1381</v>
      </c>
      <c r="AC31" s="29"/>
      <c r="AD31" s="268"/>
    </row>
    <row r="32" spans="1:32" x14ac:dyDescent="0.2">
      <c r="A32">
        <v>2019</v>
      </c>
      <c r="B32" s="435">
        <v>1.4798578905999999</v>
      </c>
      <c r="C32" s="435">
        <v>0.95873199527999997</v>
      </c>
      <c r="D32" s="435">
        <v>0.80940926199999996</v>
      </c>
      <c r="E32" s="435">
        <v>0.28665204170999997</v>
      </c>
      <c r="F32" s="435">
        <v>7.1264746444999999E-2</v>
      </c>
      <c r="G32" s="435">
        <v>0.29560402480999998</v>
      </c>
      <c r="H32" s="436">
        <v>2.9066046727999999E-2</v>
      </c>
      <c r="I32" s="435">
        <v>3.9683475278000002</v>
      </c>
      <c r="J32">
        <v>2019</v>
      </c>
      <c r="K32" s="55">
        <v>459.51650000000001</v>
      </c>
      <c r="L32" s="55">
        <v>226.80930000000001</v>
      </c>
      <c r="M32" s="55">
        <v>103.4528</v>
      </c>
      <c r="N32" s="444">
        <f t="shared" si="0"/>
        <v>37.029199999999996</v>
      </c>
      <c r="O32" s="55">
        <v>35.271099999999997</v>
      </c>
      <c r="P32" s="55">
        <v>1.7581</v>
      </c>
      <c r="Q32" s="55">
        <v>98.119</v>
      </c>
      <c r="R32" s="444">
        <f t="shared" si="1"/>
        <v>102.2623</v>
      </c>
      <c r="S32" s="55">
        <v>79.483999999999995</v>
      </c>
      <c r="T32" s="55">
        <v>22.778300000000002</v>
      </c>
      <c r="U32" s="55">
        <f t="shared" si="2"/>
        <v>40.859399999999994</v>
      </c>
      <c r="V32" s="55">
        <v>1.0206</v>
      </c>
      <c r="W32" s="55">
        <v>30.031099999999999</v>
      </c>
      <c r="X32" s="55">
        <v>0.36430000000000001</v>
      </c>
      <c r="Y32" s="55">
        <v>2.5059999999999998</v>
      </c>
      <c r="Z32" s="55">
        <v>3.9403999999999999</v>
      </c>
      <c r="AA32" s="55">
        <v>2.7265999999999999</v>
      </c>
      <c r="AB32" s="55">
        <v>0.27039999999999997</v>
      </c>
      <c r="AC32" s="29"/>
      <c r="AD32" s="268"/>
    </row>
    <row r="33" spans="1:30" x14ac:dyDescent="0.2">
      <c r="A33">
        <v>2020</v>
      </c>
      <c r="B33" s="435">
        <v>1.5222990802</v>
      </c>
      <c r="C33" s="435">
        <v>0.76770158556000001</v>
      </c>
      <c r="D33" s="435">
        <v>0.78987886299999999</v>
      </c>
      <c r="E33" s="435">
        <v>0.28405931514000005</v>
      </c>
      <c r="F33" s="435">
        <v>8.8511447906000004E-2</v>
      </c>
      <c r="G33" s="435">
        <v>0.33715292219999998</v>
      </c>
      <c r="H33" s="436">
        <v>2.7249452480000002E-2</v>
      </c>
      <c r="I33" s="435">
        <v>3.8536564537999998</v>
      </c>
      <c r="J33">
        <v>2020</v>
      </c>
      <c r="K33" s="55">
        <v>468.15949999999998</v>
      </c>
      <c r="L33" s="55">
        <v>213.9503</v>
      </c>
      <c r="M33" s="55">
        <v>118.0311</v>
      </c>
      <c r="N33" s="444">
        <f t="shared" si="0"/>
        <v>47.585999999999999</v>
      </c>
      <c r="O33" s="55">
        <v>45.838099999999997</v>
      </c>
      <c r="P33" s="55">
        <v>1.7479</v>
      </c>
      <c r="Q33" s="55">
        <v>96.500600000000006</v>
      </c>
      <c r="R33" s="444">
        <f t="shared" si="1"/>
        <v>102.6521</v>
      </c>
      <c r="S33" s="55">
        <v>79.635900000000007</v>
      </c>
      <c r="T33" s="55">
        <v>23.016200000000001</v>
      </c>
      <c r="U33" s="55">
        <f t="shared" si="2"/>
        <v>37.354599999999998</v>
      </c>
      <c r="V33" s="55">
        <v>1.5113000000000001</v>
      </c>
      <c r="W33" s="55">
        <v>26.179600000000001</v>
      </c>
      <c r="X33" s="55">
        <v>0.36430000000000001</v>
      </c>
      <c r="Y33" s="55">
        <v>2.5225</v>
      </c>
      <c r="Z33" s="55">
        <v>3.8351999999999999</v>
      </c>
      <c r="AA33" s="55">
        <v>2.6972999999999998</v>
      </c>
      <c r="AB33" s="55">
        <v>0.24440000000000001</v>
      </c>
      <c r="AC33" s="29"/>
      <c r="AD33" s="268"/>
    </row>
    <row r="34" spans="1:30" x14ac:dyDescent="0.2">
      <c r="A34">
        <v>2021</v>
      </c>
      <c r="B34" s="435">
        <v>1.4766033879</v>
      </c>
      <c r="C34" s="435">
        <v>0.89243998186999995</v>
      </c>
      <c r="D34" s="435">
        <v>0.77964459499999994</v>
      </c>
      <c r="E34" s="435">
        <v>0.25039097713000003</v>
      </c>
      <c r="F34" s="435">
        <v>0.11452330057</v>
      </c>
      <c r="G34" s="435">
        <v>0.37791732656999999</v>
      </c>
      <c r="H34" s="436">
        <v>2.8854774343E-2</v>
      </c>
      <c r="I34" s="435">
        <v>3.9571812862</v>
      </c>
      <c r="J34">
        <v>2021</v>
      </c>
      <c r="K34" s="55">
        <v>473.4588</v>
      </c>
      <c r="L34" s="55">
        <v>208.32599999999999</v>
      </c>
      <c r="M34" s="55">
        <v>132.62889999999999</v>
      </c>
      <c r="N34" s="444">
        <f t="shared" si="0"/>
        <v>61.0092</v>
      </c>
      <c r="O34" s="55">
        <v>59.529200000000003</v>
      </c>
      <c r="P34" s="55">
        <v>1.48</v>
      </c>
      <c r="Q34" s="55">
        <v>95.546400000000006</v>
      </c>
      <c r="R34" s="444">
        <f t="shared" si="1"/>
        <v>102.61839999999999</v>
      </c>
      <c r="S34" s="55">
        <v>79.610699999999994</v>
      </c>
      <c r="T34" s="55">
        <v>23.0077</v>
      </c>
      <c r="U34" s="55">
        <f t="shared" si="2"/>
        <v>40.719799999999992</v>
      </c>
      <c r="V34" s="55">
        <v>4.7454000000000001</v>
      </c>
      <c r="W34" s="55">
        <v>26.783000000000001</v>
      </c>
      <c r="X34" s="55">
        <v>0.36430000000000001</v>
      </c>
      <c r="Y34" s="55">
        <v>2.5225</v>
      </c>
      <c r="Z34" s="55">
        <v>3.6520999999999999</v>
      </c>
      <c r="AA34" s="55">
        <v>2.4346999999999999</v>
      </c>
      <c r="AB34" s="55">
        <v>0.21779999999999999</v>
      </c>
      <c r="AC34" s="29"/>
      <c r="AD34" s="268"/>
    </row>
    <row r="35" spans="1:30" x14ac:dyDescent="0.2">
      <c r="A35">
        <v>2022</v>
      </c>
      <c r="B35" s="435">
        <v>1.582686971</v>
      </c>
      <c r="C35" s="435">
        <v>0.82609651799999995</v>
      </c>
      <c r="D35" s="435">
        <v>0.77153717648999998</v>
      </c>
      <c r="E35" s="435">
        <v>0.25362650325999997</v>
      </c>
      <c r="F35" s="435">
        <v>0.14284688410999999</v>
      </c>
      <c r="G35" s="435">
        <v>0.43399424068000003</v>
      </c>
      <c r="H35" s="436">
        <v>3.0008978198E-2</v>
      </c>
      <c r="I35" s="435">
        <v>4.0738875361</v>
      </c>
      <c r="J35">
        <v>2022</v>
      </c>
      <c r="K35" s="55">
        <v>483.61470000000003</v>
      </c>
      <c r="L35" s="55">
        <v>187.87209999999999</v>
      </c>
      <c r="M35" s="55">
        <v>141.27529999999999</v>
      </c>
      <c r="N35" s="444">
        <f t="shared" si="0"/>
        <v>72.247799999999998</v>
      </c>
      <c r="O35" s="55">
        <v>70.767799999999994</v>
      </c>
      <c r="P35" s="55">
        <v>1.48</v>
      </c>
      <c r="Q35" s="55">
        <v>94.658900000000003</v>
      </c>
      <c r="R35" s="444">
        <f t="shared" si="1"/>
        <v>102.8152</v>
      </c>
      <c r="S35" s="55">
        <v>79.771299999999997</v>
      </c>
      <c r="T35" s="55">
        <v>23.043900000000001</v>
      </c>
      <c r="U35" s="55">
        <f t="shared" si="2"/>
        <v>46.721400000000003</v>
      </c>
      <c r="V35" s="55">
        <v>8.9763000000000002</v>
      </c>
      <c r="W35" s="55">
        <v>29.2455</v>
      </c>
      <c r="X35" s="55">
        <v>0.36430000000000001</v>
      </c>
      <c r="Y35" s="55">
        <v>2.6486000000000001</v>
      </c>
      <c r="Z35" s="55">
        <v>2.9224000000000001</v>
      </c>
      <c r="AA35" s="55">
        <v>2.4140999999999999</v>
      </c>
      <c r="AB35" s="55">
        <v>0.1502</v>
      </c>
      <c r="AC35" s="29"/>
      <c r="AD35" s="268"/>
    </row>
    <row r="36" spans="1:30" x14ac:dyDescent="0.2">
      <c r="A36">
        <v>2023</v>
      </c>
      <c r="B36" s="435">
        <v>1.6998553446</v>
      </c>
      <c r="C36" s="435">
        <v>0.67056856603999992</v>
      </c>
      <c r="D36" s="435">
        <v>0.77487316899999992</v>
      </c>
      <c r="E36" s="435">
        <v>0.24386542413999998</v>
      </c>
      <c r="F36" s="435">
        <v>0.16458970137000001</v>
      </c>
      <c r="G36" s="435">
        <v>0.42089955724</v>
      </c>
      <c r="H36" s="436">
        <v>2.3429953875999998E-2</v>
      </c>
      <c r="I36" s="435">
        <v>4.0285410906000001</v>
      </c>
      <c r="J36">
        <v>2023</v>
      </c>
      <c r="K36" s="55">
        <v>488.90089999999998</v>
      </c>
      <c r="L36" s="55">
        <v>177.01849999999999</v>
      </c>
      <c r="M36" s="55">
        <v>147.3218</v>
      </c>
      <c r="N36" s="444">
        <f t="shared" si="0"/>
        <v>91.313699999999997</v>
      </c>
      <c r="O36" s="55">
        <v>89.833699999999993</v>
      </c>
      <c r="P36" s="55">
        <v>1.48</v>
      </c>
      <c r="Q36" s="55">
        <v>95.712199999999996</v>
      </c>
      <c r="R36" s="444">
        <f t="shared" si="1"/>
        <v>102.83850000000001</v>
      </c>
      <c r="S36" s="55">
        <v>79.691100000000006</v>
      </c>
      <c r="T36" s="55">
        <v>23.147400000000001</v>
      </c>
      <c r="U36" s="55">
        <f t="shared" si="2"/>
        <v>52.258999999999986</v>
      </c>
      <c r="V36" s="55">
        <v>15.988799999999999</v>
      </c>
      <c r="W36" s="55">
        <v>27.9895</v>
      </c>
      <c r="X36" s="55">
        <v>0.36430000000000001</v>
      </c>
      <c r="Y36" s="55">
        <v>2.6958000000000002</v>
      </c>
      <c r="Z36" s="55">
        <v>2.7374999999999998</v>
      </c>
      <c r="AA36" s="55">
        <v>2.3308</v>
      </c>
      <c r="AB36" s="55">
        <v>0.15229999999999999</v>
      </c>
      <c r="AC36" s="29"/>
      <c r="AD36" s="268"/>
    </row>
    <row r="37" spans="1:30" x14ac:dyDescent="0.2">
      <c r="A37">
        <v>2024</v>
      </c>
      <c r="B37" s="435">
        <v>1.7659740927000001</v>
      </c>
      <c r="C37" s="435">
        <v>0.64767626054000005</v>
      </c>
      <c r="D37" s="435">
        <v>0.78186531000000004</v>
      </c>
      <c r="E37" s="435">
        <v>0.24177497326</v>
      </c>
      <c r="F37" s="435">
        <v>0.21872234681</v>
      </c>
      <c r="G37" s="435">
        <v>0.45167176117999996</v>
      </c>
      <c r="H37" s="436">
        <v>2.1691566096000002E-2</v>
      </c>
      <c r="I37" s="435">
        <v>4.1566270329999995</v>
      </c>
      <c r="J37">
        <v>2024</v>
      </c>
      <c r="K37" s="55">
        <v>487.89449999999999</v>
      </c>
      <c r="L37" s="55">
        <v>172.7764</v>
      </c>
      <c r="M37" s="55">
        <v>151.95089999999999</v>
      </c>
      <c r="N37" s="444">
        <f t="shared" si="0"/>
        <v>122.7161</v>
      </c>
      <c r="O37" s="55">
        <v>121.3241</v>
      </c>
      <c r="P37" s="55">
        <v>1.3919999999999999</v>
      </c>
      <c r="Q37" s="55">
        <v>98.391199999999998</v>
      </c>
      <c r="R37" s="444">
        <f t="shared" si="1"/>
        <v>102.77119999999999</v>
      </c>
      <c r="S37" s="55">
        <v>79.614599999999996</v>
      </c>
      <c r="T37" s="55">
        <v>23.156600000000001</v>
      </c>
      <c r="U37" s="55">
        <f t="shared" si="2"/>
        <v>62.228100000000012</v>
      </c>
      <c r="V37" s="55">
        <v>27.007300000000001</v>
      </c>
      <c r="W37" s="55">
        <v>27.175999999999998</v>
      </c>
      <c r="X37" s="55">
        <v>0.33629999999999999</v>
      </c>
      <c r="Y37" s="55">
        <v>2.6955</v>
      </c>
      <c r="Z37" s="55">
        <v>2.6858</v>
      </c>
      <c r="AA37" s="55">
        <v>2.2075</v>
      </c>
      <c r="AB37" s="55">
        <v>0.1197</v>
      </c>
      <c r="AC37" s="29"/>
      <c r="AD37" s="268"/>
    </row>
    <row r="38" spans="1:30" x14ac:dyDescent="0.2">
      <c r="A38">
        <v>2025</v>
      </c>
      <c r="B38" s="435">
        <v>1.7085964039000001</v>
      </c>
      <c r="C38" s="435">
        <v>0.71997257674000004</v>
      </c>
      <c r="D38" s="435">
        <v>0.78046101499999998</v>
      </c>
      <c r="E38" s="435">
        <v>0.24293885908999999</v>
      </c>
      <c r="F38" s="435">
        <v>0.29015132775000002</v>
      </c>
      <c r="G38" s="435">
        <v>0.46134160191000001</v>
      </c>
      <c r="H38" s="436">
        <v>2.5115601109000001E-2</v>
      </c>
      <c r="I38" s="435">
        <v>4.2548323781999997</v>
      </c>
      <c r="J38">
        <v>2025</v>
      </c>
      <c r="K38" s="55">
        <v>492.9348</v>
      </c>
      <c r="L38" s="55">
        <v>165.05719999999999</v>
      </c>
      <c r="M38" s="55">
        <v>159.45910000000001</v>
      </c>
      <c r="N38" s="444">
        <f t="shared" si="0"/>
        <v>148.86279999999999</v>
      </c>
      <c r="O38" s="55">
        <v>147.4708</v>
      </c>
      <c r="P38" s="55">
        <v>1.3919999999999999</v>
      </c>
      <c r="Q38" s="55">
        <v>97.633399999999995</v>
      </c>
      <c r="R38" s="444">
        <f t="shared" si="1"/>
        <v>102.8591</v>
      </c>
      <c r="S38" s="55">
        <v>79.674499999999995</v>
      </c>
      <c r="T38" s="55">
        <v>23.1846</v>
      </c>
      <c r="U38" s="55">
        <f t="shared" si="2"/>
        <v>80.023999999999987</v>
      </c>
      <c r="V38" s="55">
        <v>45.503999999999998</v>
      </c>
      <c r="W38" s="55">
        <v>26.474799999999998</v>
      </c>
      <c r="X38" s="55">
        <v>0.33629999999999999</v>
      </c>
      <c r="Y38" s="55">
        <v>2.6955</v>
      </c>
      <c r="Z38" s="55">
        <v>2.6833999999999998</v>
      </c>
      <c r="AA38" s="55">
        <v>2.2105000000000001</v>
      </c>
      <c r="AB38" s="55">
        <v>0.1195</v>
      </c>
      <c r="AC38" s="29"/>
      <c r="AD38" s="268"/>
    </row>
    <row r="39" spans="1:30" x14ac:dyDescent="0.2">
      <c r="A39" s="8">
        <v>2026</v>
      </c>
      <c r="B39" s="437">
        <v>1.7602986</v>
      </c>
      <c r="C39" s="437">
        <v>0.68590509</v>
      </c>
      <c r="D39" s="437">
        <v>0.80076375</v>
      </c>
      <c r="E39" s="437">
        <v>0.26061579999999995</v>
      </c>
      <c r="F39" s="437">
        <v>0.34486440000000002</v>
      </c>
      <c r="G39" s="437">
        <v>0.48427480000000001</v>
      </c>
      <c r="H39" s="438">
        <v>2.2103246300000001E-2</v>
      </c>
      <c r="I39" s="437">
        <v>4.3816976000000007</v>
      </c>
      <c r="J39" s="8">
        <v>2026</v>
      </c>
      <c r="K39" s="56">
        <v>494.77109999999999</v>
      </c>
      <c r="L39" s="56">
        <v>161.60730000000001</v>
      </c>
      <c r="M39" s="56">
        <v>169.84800000000001</v>
      </c>
      <c r="N39" s="445">
        <f t="shared" si="0"/>
        <v>181.7748</v>
      </c>
      <c r="O39" s="56">
        <v>180.3828</v>
      </c>
      <c r="P39" s="56">
        <v>1.3919999999999999</v>
      </c>
      <c r="Q39" s="56">
        <v>97.633399999999995</v>
      </c>
      <c r="R39" s="445">
        <f t="shared" si="1"/>
        <v>102.9455</v>
      </c>
      <c r="S39" s="56">
        <v>79.732900000000001</v>
      </c>
      <c r="T39" s="56">
        <v>23.212599999999998</v>
      </c>
      <c r="U39" s="56">
        <f t="shared" si="2"/>
        <v>99.466300000000004</v>
      </c>
      <c r="V39" s="56">
        <v>64.852900000000005</v>
      </c>
      <c r="W39" s="56">
        <v>26.474900000000002</v>
      </c>
      <c r="X39" s="56">
        <v>0.33629999999999999</v>
      </c>
      <c r="Y39" s="56">
        <v>2.7429999999999999</v>
      </c>
      <c r="Z39" s="56">
        <v>2.7292000000000001</v>
      </c>
      <c r="AA39" s="56">
        <v>2.2105000000000001</v>
      </c>
      <c r="AB39" s="56">
        <v>0.1195</v>
      </c>
      <c r="AC39" s="29"/>
      <c r="AD39" s="268"/>
    </row>
    <row r="40" spans="1:30" ht="13.15" customHeight="1" x14ac:dyDescent="0.2">
      <c r="A40" s="267" t="s">
        <v>997</v>
      </c>
      <c r="C40"/>
      <c r="AC40" s="29"/>
    </row>
    <row r="41" spans="1:30" ht="13.15" customHeight="1" x14ac:dyDescent="0.2">
      <c r="A41" s="267"/>
      <c r="C41"/>
      <c r="AC41" s="29"/>
    </row>
    <row r="42" spans="1:30" ht="13.15" customHeight="1" x14ac:dyDescent="0.2">
      <c r="A42" s="23">
        <f t="shared" ref="A42:A45" si="3">A33</f>
        <v>2020</v>
      </c>
      <c r="B42" s="431">
        <f>(B33/$I$33)</f>
        <v>0.39502719000779035</v>
      </c>
      <c r="C42" s="431">
        <f t="shared" ref="C42:H42" si="4">(C33/$I$33)</f>
        <v>0.19921381025103771</v>
      </c>
      <c r="D42" s="431">
        <f t="shared" si="4"/>
        <v>0.20496867649453263</v>
      </c>
      <c r="E42" s="431">
        <f t="shared" si="4"/>
        <v>7.3711634273962295E-2</v>
      </c>
      <c r="F42" s="431">
        <f t="shared" si="4"/>
        <v>2.2968172946169332E-2</v>
      </c>
      <c r="G42" s="431">
        <f t="shared" si="4"/>
        <v>8.7489096716844447E-2</v>
      </c>
      <c r="H42" s="431">
        <f t="shared" si="4"/>
        <v>7.0710642753663107E-3</v>
      </c>
      <c r="AC42" s="29"/>
    </row>
    <row r="43" spans="1:30" ht="13.15" customHeight="1" x14ac:dyDescent="0.2">
      <c r="A43" s="23">
        <f t="shared" si="3"/>
        <v>2021</v>
      </c>
      <c r="B43" s="431">
        <f>(B34/$I$34)</f>
        <v>0.37314524685775818</v>
      </c>
      <c r="C43" s="431">
        <f t="shared" ref="C43:H43" si="5">(C34/$I$34)</f>
        <v>0.22552415907308401</v>
      </c>
      <c r="D43" s="431">
        <f t="shared" si="5"/>
        <v>0.19702018649458353</v>
      </c>
      <c r="E43" s="431">
        <f t="shared" si="5"/>
        <v>6.3275083707485469E-2</v>
      </c>
      <c r="F43" s="431">
        <f t="shared" si="5"/>
        <v>2.8940625229726177E-2</v>
      </c>
      <c r="G43" s="431">
        <f t="shared" si="5"/>
        <v>9.5501646054964098E-2</v>
      </c>
      <c r="H43" s="431">
        <f t="shared" si="5"/>
        <v>7.2917494186142398E-3</v>
      </c>
      <c r="AC43" s="29"/>
    </row>
    <row r="44" spans="1:30" ht="13.15" customHeight="1" x14ac:dyDescent="0.2">
      <c r="A44" s="23">
        <f t="shared" si="3"/>
        <v>2022</v>
      </c>
      <c r="B44" s="431">
        <f>(B35/$I$35)</f>
        <v>0.38849549894917629</v>
      </c>
      <c r="C44" s="431">
        <f t="shared" ref="C44:H44" si="6">(C35/$I$35)</f>
        <v>0.20277842986083897</v>
      </c>
      <c r="D44" s="431">
        <f t="shared" si="6"/>
        <v>0.189385978295465</v>
      </c>
      <c r="E44" s="431">
        <f t="shared" si="6"/>
        <v>6.2256628591863587E-2</v>
      </c>
      <c r="F44" s="431">
        <f t="shared" si="6"/>
        <v>3.5064022470966315E-2</v>
      </c>
      <c r="G44" s="431">
        <f t="shared" si="6"/>
        <v>0.10653073675555362</v>
      </c>
      <c r="H44" s="431">
        <f t="shared" si="6"/>
        <v>7.3661773753155918E-3</v>
      </c>
      <c r="AC44" s="29"/>
    </row>
    <row r="45" spans="1:30" ht="13.15" customHeight="1" x14ac:dyDescent="0.2">
      <c r="A45" s="23">
        <f t="shared" si="3"/>
        <v>2023</v>
      </c>
      <c r="B45" s="431">
        <f>(B36/$I$36)</f>
        <v>0.42195308583704383</v>
      </c>
      <c r="C45" s="431">
        <f t="shared" ref="C45:H45" si="7">(C36/$I$36)</f>
        <v>0.16645444367060613</v>
      </c>
      <c r="D45" s="431">
        <f t="shared" si="7"/>
        <v>0.19234585215180028</v>
      </c>
      <c r="E45" s="431">
        <f t="shared" si="7"/>
        <v>6.0534426397939337E-2</v>
      </c>
      <c r="F45" s="431">
        <f t="shared" si="7"/>
        <v>4.0855907304519129E-2</v>
      </c>
      <c r="G45" s="431">
        <f t="shared" si="7"/>
        <v>0.10447940030253293</v>
      </c>
      <c r="H45" s="431">
        <f t="shared" si="7"/>
        <v>5.8159897960753833E-3</v>
      </c>
      <c r="AC45" s="29"/>
    </row>
    <row r="46" spans="1:30" x14ac:dyDescent="0.2">
      <c r="A46" s="23">
        <f>A37</f>
        <v>2024</v>
      </c>
      <c r="B46" s="431">
        <f>(B37/$I$37)</f>
        <v>0.42485748148190911</v>
      </c>
      <c r="C46" s="431">
        <f t="shared" ref="C46:H46" si="8">(C37/$I$37)</f>
        <v>0.15581774727393496</v>
      </c>
      <c r="D46" s="431">
        <f t="shared" si="8"/>
        <v>0.18810090580479563</v>
      </c>
      <c r="E46" s="431">
        <f t="shared" si="8"/>
        <v>5.8166145612901329E-2</v>
      </c>
      <c r="F46" s="431">
        <f t="shared" si="8"/>
        <v>5.262015212660049E-2</v>
      </c>
      <c r="G46" s="431">
        <f t="shared" si="8"/>
        <v>0.10866304760906366</v>
      </c>
      <c r="H46" s="431">
        <f t="shared" si="8"/>
        <v>5.2185500223589591E-3</v>
      </c>
      <c r="AC46" s="29"/>
    </row>
    <row r="47" spans="1:30" x14ac:dyDescent="0.2">
      <c r="A47" s="23">
        <f t="shared" ref="A47:A48" si="9">A38</f>
        <v>2025</v>
      </c>
      <c r="B47" s="431">
        <f>(B38/$I$38)</f>
        <v>0.40156609051255249</v>
      </c>
      <c r="C47" s="431">
        <f t="shared" ref="C47:H47" si="10">(C38/$I$38)</f>
        <v>0.16921291198892854</v>
      </c>
      <c r="D47" s="431">
        <f t="shared" si="10"/>
        <v>0.18342932121104447</v>
      </c>
      <c r="E47" s="431">
        <f t="shared" si="10"/>
        <v>5.7097163294779402E-2</v>
      </c>
      <c r="F47" s="431">
        <f t="shared" si="10"/>
        <v>6.8193362736594598E-2</v>
      </c>
      <c r="G47" s="431">
        <f t="shared" si="10"/>
        <v>0.10842767961288521</v>
      </c>
      <c r="H47" s="431">
        <f t="shared" si="10"/>
        <v>5.902841493282308E-3</v>
      </c>
      <c r="AC47" s="29"/>
    </row>
    <row r="48" spans="1:30" x14ac:dyDescent="0.2">
      <c r="A48" s="23">
        <f t="shared" si="9"/>
        <v>2026</v>
      </c>
      <c r="B48" s="431">
        <f>(B39/$I$39)</f>
        <v>0.40173895158807849</v>
      </c>
      <c r="C48" s="431">
        <f t="shared" ref="C48:H48" si="11">(C39/$I$39)</f>
        <v>0.15653866437519556</v>
      </c>
      <c r="D48" s="431">
        <f t="shared" si="11"/>
        <v>0.18275194299122785</v>
      </c>
      <c r="E48" s="431">
        <f t="shared" si="11"/>
        <v>5.9478271617831389E-2</v>
      </c>
      <c r="F48" s="431">
        <f t="shared" si="11"/>
        <v>7.8705659651181759E-2</v>
      </c>
      <c r="G48" s="431">
        <f t="shared" si="11"/>
        <v>0.11052218665204096</v>
      </c>
      <c r="H48" s="431">
        <f t="shared" si="11"/>
        <v>5.0444481380915009E-3</v>
      </c>
      <c r="AC48" s="29"/>
    </row>
    <row r="49" spans="1:8" x14ac:dyDescent="0.2">
      <c r="C49"/>
    </row>
    <row r="50" spans="1:8" x14ac:dyDescent="0.2">
      <c r="A50" s="4"/>
      <c r="B50" s="4" t="s">
        <v>0</v>
      </c>
      <c r="C50"/>
      <c r="G50" s="4"/>
      <c r="H50" s="4" t="s">
        <v>0</v>
      </c>
    </row>
    <row r="51" spans="1:8" x14ac:dyDescent="0.2">
      <c r="A51">
        <v>10.5</v>
      </c>
      <c r="B51">
        <v>0</v>
      </c>
      <c r="C51"/>
      <c r="E51">
        <v>1000</v>
      </c>
      <c r="G51">
        <v>11</v>
      </c>
      <c r="H51">
        <v>0</v>
      </c>
    </row>
    <row r="52" spans="1:8" x14ac:dyDescent="0.2">
      <c r="A52">
        <v>10.5</v>
      </c>
      <c r="B52">
        <v>1</v>
      </c>
      <c r="C52"/>
      <c r="G52">
        <v>11</v>
      </c>
      <c r="H52">
        <v>1</v>
      </c>
    </row>
    <row r="53" spans="1:8" x14ac:dyDescent="0.2">
      <c r="C53"/>
    </row>
    <row r="54" spans="1:8" x14ac:dyDescent="0.2">
      <c r="C54"/>
    </row>
    <row r="55" spans="1:8" x14ac:dyDescent="0.2">
      <c r="C55"/>
    </row>
    <row r="56" spans="1:8" x14ac:dyDescent="0.2">
      <c r="C56"/>
    </row>
    <row r="57" spans="1:8" x14ac:dyDescent="0.2">
      <c r="C57"/>
    </row>
    <row r="58" spans="1:8" x14ac:dyDescent="0.2">
      <c r="C58"/>
    </row>
    <row r="59" spans="1:8" x14ac:dyDescent="0.2">
      <c r="C59"/>
    </row>
    <row r="60" spans="1:8" x14ac:dyDescent="0.2">
      <c r="C60"/>
    </row>
    <row r="61" spans="1:8" x14ac:dyDescent="0.2">
      <c r="C61"/>
    </row>
    <row r="62" spans="1:8" x14ac:dyDescent="0.2">
      <c r="C62"/>
    </row>
    <row r="63" spans="1:8" x14ac:dyDescent="0.2">
      <c r="C63"/>
    </row>
    <row r="64" spans="1:8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  <row r="161" spans="3:3" x14ac:dyDescent="0.2">
      <c r="C161"/>
    </row>
    <row r="162" spans="3:3" x14ac:dyDescent="0.2">
      <c r="C162"/>
    </row>
    <row r="163" spans="3:3" x14ac:dyDescent="0.2">
      <c r="C163"/>
    </row>
    <row r="164" spans="3:3" x14ac:dyDescent="0.2">
      <c r="C164"/>
    </row>
    <row r="165" spans="3:3" x14ac:dyDescent="0.2">
      <c r="C165"/>
    </row>
    <row r="166" spans="3:3" x14ac:dyDescent="0.2">
      <c r="C166"/>
    </row>
    <row r="167" spans="3:3" x14ac:dyDescent="0.2">
      <c r="C167"/>
    </row>
    <row r="168" spans="3:3" x14ac:dyDescent="0.2">
      <c r="C168"/>
    </row>
    <row r="169" spans="3:3" x14ac:dyDescent="0.2">
      <c r="C169"/>
    </row>
    <row r="170" spans="3:3" x14ac:dyDescent="0.2">
      <c r="C170"/>
    </row>
    <row r="171" spans="3:3" x14ac:dyDescent="0.2">
      <c r="C171"/>
    </row>
    <row r="172" spans="3:3" x14ac:dyDescent="0.2">
      <c r="C172"/>
    </row>
    <row r="173" spans="3:3" x14ac:dyDescent="0.2">
      <c r="C173"/>
    </row>
    <row r="174" spans="3:3" x14ac:dyDescent="0.2">
      <c r="C174"/>
    </row>
    <row r="175" spans="3:3" x14ac:dyDescent="0.2">
      <c r="C175"/>
    </row>
    <row r="176" spans="3:3" x14ac:dyDescent="0.2">
      <c r="C176"/>
    </row>
    <row r="177" spans="3:3" x14ac:dyDescent="0.2">
      <c r="C177"/>
    </row>
    <row r="178" spans="3:3" x14ac:dyDescent="0.2">
      <c r="C178"/>
    </row>
    <row r="179" spans="3:3" x14ac:dyDescent="0.2">
      <c r="C179"/>
    </row>
    <row r="180" spans="3:3" x14ac:dyDescent="0.2">
      <c r="C180"/>
    </row>
    <row r="181" spans="3:3" x14ac:dyDescent="0.2">
      <c r="C181"/>
    </row>
    <row r="182" spans="3:3" x14ac:dyDescent="0.2">
      <c r="C182"/>
    </row>
    <row r="183" spans="3:3" x14ac:dyDescent="0.2">
      <c r="C183"/>
    </row>
    <row r="184" spans="3:3" x14ac:dyDescent="0.2">
      <c r="C184"/>
    </row>
    <row r="185" spans="3:3" x14ac:dyDescent="0.2">
      <c r="C185"/>
    </row>
    <row r="186" spans="3:3" x14ac:dyDescent="0.2">
      <c r="C186"/>
    </row>
    <row r="187" spans="3:3" x14ac:dyDescent="0.2">
      <c r="C187"/>
    </row>
    <row r="188" spans="3:3" x14ac:dyDescent="0.2">
      <c r="C188"/>
    </row>
    <row r="189" spans="3:3" x14ac:dyDescent="0.2">
      <c r="C189"/>
    </row>
    <row r="190" spans="3:3" x14ac:dyDescent="0.2">
      <c r="C190"/>
    </row>
  </sheetData>
  <mergeCells count="1">
    <mergeCell ref="F26:G26"/>
  </mergeCells>
  <hyperlinks>
    <hyperlink ref="A3" location="Contents!A1" display="Return to Contents" xr:uid="{45FCDEFA-7BDC-4E85-81E7-56762C3C075B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7"/>
  <dimension ref="A2:AB142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3" width="10.28515625" style="97" bestFit="1" customWidth="1"/>
    <col min="4" max="4" width="9.28515625" style="97"/>
    <col min="5" max="6" width="9.5703125" style="97" bestFit="1" customWidth="1"/>
    <col min="7" max="13" width="9.28515625" style="97"/>
    <col min="14" max="15" width="9.28515625" style="98"/>
    <col min="16" max="16" width="9.28515625" style="97"/>
    <col min="17" max="17" width="25.42578125" style="97" customWidth="1"/>
    <col min="18" max="18" width="11.28515625" style="97" customWidth="1"/>
    <col min="19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967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165" t="s">
        <v>254</v>
      </c>
      <c r="R6" s="175" t="s">
        <v>565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166" t="s">
        <v>255</v>
      </c>
      <c r="R7" s="176" t="s">
        <v>566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166" t="s">
        <v>428</v>
      </c>
      <c r="R8" s="176" t="s">
        <v>567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166" t="s">
        <v>431</v>
      </c>
      <c r="R9" s="176" t="s">
        <v>568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Q10" s="166" t="s">
        <v>257</v>
      </c>
      <c r="R10" s="176" t="s">
        <v>491</v>
      </c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Q11" s="168" t="s">
        <v>469</v>
      </c>
      <c r="R11" s="163" t="s">
        <v>492</v>
      </c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2" x14ac:dyDescent="0.25">
      <c r="A24"/>
      <c r="B24"/>
      <c r="C24" s="463" t="s">
        <v>493</v>
      </c>
      <c r="D24" s="463"/>
      <c r="E24" s="463"/>
      <c r="F24" s="463"/>
      <c r="G24" s="463"/>
      <c r="H24" s="23"/>
      <c r="I24" s="463" t="s">
        <v>494</v>
      </c>
      <c r="J24" s="463"/>
      <c r="K24" s="463"/>
      <c r="L24" s="463"/>
    </row>
    <row r="25" spans="1:12" x14ac:dyDescent="0.25">
      <c r="A25" s="8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5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B26" s="21" t="s">
        <v>254</v>
      </c>
      <c r="C26" s="409">
        <v>1509.2331626</v>
      </c>
      <c r="D26" s="409">
        <v>1450.0251842</v>
      </c>
      <c r="E26" s="409">
        <v>1482.8735859000001</v>
      </c>
      <c r="F26" s="409">
        <v>1508.3495253000001</v>
      </c>
      <c r="G26" s="409">
        <v>1514.1225199999999</v>
      </c>
      <c r="H26" s="9"/>
      <c r="I26" s="13">
        <f t="shared" ref="I26:L29" si="0">D26-C26</f>
        <v>-59.207978400000002</v>
      </c>
      <c r="J26" s="13">
        <f t="shared" si="0"/>
        <v>32.848401700000068</v>
      </c>
      <c r="K26" s="13">
        <f t="shared" si="0"/>
        <v>25.475939400000016</v>
      </c>
      <c r="L26" s="13">
        <f t="shared" si="0"/>
        <v>5.7729946999997992</v>
      </c>
    </row>
    <row r="27" spans="1:12" x14ac:dyDescent="0.25">
      <c r="B27" s="21" t="s">
        <v>255</v>
      </c>
      <c r="C27" s="9">
        <v>1020.4639864</v>
      </c>
      <c r="D27" s="9">
        <v>1009.2556345</v>
      </c>
      <c r="E27" s="9">
        <v>1034.5841895999999</v>
      </c>
      <c r="F27" s="9">
        <v>1060.286511</v>
      </c>
      <c r="G27" s="9">
        <v>1095.2866100000001</v>
      </c>
      <c r="H27" s="9"/>
      <c r="I27" s="13">
        <f t="shared" si="0"/>
        <v>-11.208351899999911</v>
      </c>
      <c r="J27" s="13">
        <f t="shared" si="0"/>
        <v>25.328555099999903</v>
      </c>
      <c r="K27" s="13">
        <f t="shared" si="0"/>
        <v>25.702321400000073</v>
      </c>
      <c r="L27" s="13">
        <f t="shared" si="0"/>
        <v>35.000099000000091</v>
      </c>
    </row>
    <row r="28" spans="1:12" x14ac:dyDescent="0.25">
      <c r="A28"/>
      <c r="B28" s="21" t="s">
        <v>256</v>
      </c>
      <c r="C28" s="9">
        <v>1397.471914</v>
      </c>
      <c r="D28" s="9">
        <v>1414.9725374999998</v>
      </c>
      <c r="E28" s="9">
        <v>1457.9240560999999</v>
      </c>
      <c r="F28" s="9">
        <v>1500.5334868593</v>
      </c>
      <c r="G28" s="9">
        <v>1565.2987544999999</v>
      </c>
      <c r="H28" s="9"/>
      <c r="I28" s="13">
        <f t="shared" si="0"/>
        <v>17.500623499999847</v>
      </c>
      <c r="J28" s="13">
        <f t="shared" si="0"/>
        <v>42.951518600000099</v>
      </c>
      <c r="K28" s="13">
        <f t="shared" si="0"/>
        <v>42.609430759300039</v>
      </c>
      <c r="L28" s="13">
        <f t="shared" si="0"/>
        <v>64.765267640699903</v>
      </c>
    </row>
    <row r="29" spans="1:12" x14ac:dyDescent="0.25">
      <c r="B29" s="21" t="s">
        <v>257</v>
      </c>
      <c r="C29" s="46">
        <v>139.72570137</v>
      </c>
      <c r="D29" s="46">
        <v>136.91815557000001</v>
      </c>
      <c r="E29" s="46">
        <v>134.50938087</v>
      </c>
      <c r="F29" s="46">
        <v>135.11152067</v>
      </c>
      <c r="G29" s="46">
        <v>136.29542000000001</v>
      </c>
      <c r="H29" s="49"/>
      <c r="I29" s="46">
        <f t="shared" si="0"/>
        <v>-2.8075457999999855</v>
      </c>
      <c r="J29" s="46">
        <f t="shared" si="0"/>
        <v>-2.4087747000000093</v>
      </c>
      <c r="K29" s="46">
        <f t="shared" si="0"/>
        <v>0.60213980000000333</v>
      </c>
      <c r="L29" s="46">
        <f t="shared" si="0"/>
        <v>1.1838993300000027</v>
      </c>
    </row>
    <row r="30" spans="1:12" x14ac:dyDescent="0.25">
      <c r="B30" s="21" t="s">
        <v>469</v>
      </c>
      <c r="C30" s="9">
        <v>4066.8947707000002</v>
      </c>
      <c r="D30" s="9">
        <v>4011.1715174999999</v>
      </c>
      <c r="E30" s="9">
        <v>4109.8912124999997</v>
      </c>
      <c r="F30" s="9">
        <v>4204.2810804999999</v>
      </c>
      <c r="G30" s="9">
        <v>4311.0029999999997</v>
      </c>
      <c r="H30" s="386" t="s">
        <v>406</v>
      </c>
      <c r="I30" s="13">
        <f>D30-C30</f>
        <v>-55.723253200000272</v>
      </c>
      <c r="J30" s="13">
        <f>E30-D30</f>
        <v>98.719694999999774</v>
      </c>
      <c r="K30" s="13">
        <f>F30-E30</f>
        <v>94.389868000000206</v>
      </c>
      <c r="L30" s="13">
        <f>G30-F30</f>
        <v>106.72191949999979</v>
      </c>
    </row>
    <row r="31" spans="1:12" x14ac:dyDescent="0.25">
      <c r="A31" s="267" t="s">
        <v>997</v>
      </c>
      <c r="B31"/>
      <c r="C31"/>
      <c r="D31" s="2"/>
      <c r="E31"/>
      <c r="F31"/>
      <c r="G31"/>
      <c r="H31"/>
      <c r="I31" s="410"/>
      <c r="J31" s="410"/>
      <c r="K31" s="410"/>
      <c r="L31" s="410"/>
    </row>
    <row r="34" spans="1:7" x14ac:dyDescent="0.25">
      <c r="A34" s="109"/>
      <c r="B34" s="109"/>
      <c r="C34" s="109" t="s">
        <v>253</v>
      </c>
      <c r="D34" s="109" t="s">
        <v>211</v>
      </c>
      <c r="E34" s="333" t="s">
        <v>210</v>
      </c>
      <c r="F34" s="333" t="s">
        <v>444</v>
      </c>
    </row>
    <row r="35" spans="1:7" x14ac:dyDescent="0.25">
      <c r="A35" s="109">
        <f t="shared" ref="A35:A46" si="1">YEAR(B35)</f>
        <v>2022</v>
      </c>
      <c r="B35" s="320">
        <v>44562</v>
      </c>
      <c r="C35" s="384">
        <v>351.05317196999999</v>
      </c>
      <c r="D35" s="284" t="e">
        <v>#N/A</v>
      </c>
      <c r="E35" s="345"/>
      <c r="F35" s="345">
        <v>351.05317196999999</v>
      </c>
      <c r="G35" s="103"/>
    </row>
    <row r="36" spans="1:7" x14ac:dyDescent="0.25">
      <c r="A36" s="109">
        <f t="shared" si="1"/>
        <v>2022</v>
      </c>
      <c r="B36" s="320">
        <v>44593</v>
      </c>
      <c r="C36" s="384">
        <v>316.69410332000001</v>
      </c>
      <c r="D36" s="284" t="e">
        <v>#N/A</v>
      </c>
      <c r="E36" s="385">
        <f t="shared" ref="E36:E45" si="2">AVERAGEIF($A$35:$A$46,A36,$F$35:$F$46)</f>
        <v>338.90789756249995</v>
      </c>
      <c r="F36" s="345">
        <v>316.69410332000001</v>
      </c>
      <c r="G36" s="103"/>
    </row>
    <row r="37" spans="1:7" x14ac:dyDescent="0.25">
      <c r="A37" s="109">
        <f t="shared" si="1"/>
        <v>2022</v>
      </c>
      <c r="B37" s="320">
        <v>44621</v>
      </c>
      <c r="C37" s="384">
        <v>315.88662285999999</v>
      </c>
      <c r="D37" s="284" t="e">
        <v>#N/A</v>
      </c>
      <c r="E37" s="385">
        <f t="shared" si="2"/>
        <v>338.90789756249995</v>
      </c>
      <c r="F37" s="345">
        <v>315.88662285999999</v>
      </c>
      <c r="G37" s="103"/>
    </row>
    <row r="38" spans="1:7" x14ac:dyDescent="0.25">
      <c r="A38" s="109">
        <f t="shared" si="1"/>
        <v>2022</v>
      </c>
      <c r="B38" s="320">
        <v>44652</v>
      </c>
      <c r="C38" s="384">
        <v>295.78754823000003</v>
      </c>
      <c r="D38" s="284" t="e">
        <v>#N/A</v>
      </c>
      <c r="E38" s="385">
        <f t="shared" si="2"/>
        <v>338.90789756249995</v>
      </c>
      <c r="F38" s="345">
        <v>295.78754823000003</v>
      </c>
      <c r="G38" s="103"/>
    </row>
    <row r="39" spans="1:7" x14ac:dyDescent="0.25">
      <c r="A39" s="109">
        <f t="shared" si="1"/>
        <v>2022</v>
      </c>
      <c r="B39" s="320">
        <v>44682</v>
      </c>
      <c r="C39" s="384">
        <v>321.16389452999999</v>
      </c>
      <c r="D39" s="284" t="e">
        <v>#N/A</v>
      </c>
      <c r="E39" s="385">
        <f t="shared" si="2"/>
        <v>338.90789756249995</v>
      </c>
      <c r="F39" s="345">
        <v>321.16389452999999</v>
      </c>
      <c r="G39" s="103"/>
    </row>
    <row r="40" spans="1:7" x14ac:dyDescent="0.25">
      <c r="A40" s="109">
        <f t="shared" si="1"/>
        <v>2022</v>
      </c>
      <c r="B40" s="320">
        <v>44713</v>
      </c>
      <c r="C40" s="384">
        <v>358.7958405</v>
      </c>
      <c r="D40" s="284" t="e">
        <v>#N/A</v>
      </c>
      <c r="E40" s="385">
        <f t="shared" si="2"/>
        <v>338.90789756249995</v>
      </c>
      <c r="F40" s="345">
        <v>358.7958405</v>
      </c>
      <c r="G40" s="103"/>
    </row>
    <row r="41" spans="1:7" x14ac:dyDescent="0.25">
      <c r="A41" s="109">
        <f t="shared" si="1"/>
        <v>2022</v>
      </c>
      <c r="B41" s="320">
        <v>44743</v>
      </c>
      <c r="C41" s="384">
        <v>401.78163520999999</v>
      </c>
      <c r="D41" s="284" t="e">
        <v>#N/A</v>
      </c>
      <c r="E41" s="385">
        <f t="shared" si="2"/>
        <v>338.90789756249995</v>
      </c>
      <c r="F41" s="345">
        <v>401.78163520999999</v>
      </c>
      <c r="G41" s="103"/>
    </row>
    <row r="42" spans="1:7" x14ac:dyDescent="0.25">
      <c r="A42" s="109">
        <f t="shared" si="1"/>
        <v>2022</v>
      </c>
      <c r="B42" s="320">
        <v>44774</v>
      </c>
      <c r="C42" s="384">
        <v>402.18586777000002</v>
      </c>
      <c r="D42" s="284" t="e">
        <v>#N/A</v>
      </c>
      <c r="E42" s="385">
        <f t="shared" si="2"/>
        <v>338.90789756249995</v>
      </c>
      <c r="F42" s="345">
        <v>402.18586777000002</v>
      </c>
      <c r="G42" s="103"/>
    </row>
    <row r="43" spans="1:7" x14ac:dyDescent="0.25">
      <c r="A43" s="109">
        <f t="shared" si="1"/>
        <v>2022</v>
      </c>
      <c r="B43" s="320">
        <v>44805</v>
      </c>
      <c r="C43" s="384">
        <v>351.85255110000003</v>
      </c>
      <c r="D43" s="284" t="e">
        <v>#N/A</v>
      </c>
      <c r="E43" s="385">
        <f t="shared" si="2"/>
        <v>338.90789756249995</v>
      </c>
      <c r="F43" s="345">
        <v>351.85255110000003</v>
      </c>
      <c r="G43" s="103"/>
    </row>
    <row r="44" spans="1:7" x14ac:dyDescent="0.25">
      <c r="A44" s="109">
        <f t="shared" si="1"/>
        <v>2022</v>
      </c>
      <c r="B44" s="320">
        <v>44835</v>
      </c>
      <c r="C44" s="384">
        <v>308.36292376</v>
      </c>
      <c r="D44" s="284" t="e">
        <v>#N/A</v>
      </c>
      <c r="E44" s="385">
        <f t="shared" si="2"/>
        <v>338.90789756249995</v>
      </c>
      <c r="F44" s="345">
        <v>308.36292376</v>
      </c>
      <c r="G44" s="103"/>
    </row>
    <row r="45" spans="1:7" x14ac:dyDescent="0.25">
      <c r="A45" s="109">
        <f t="shared" si="1"/>
        <v>2022</v>
      </c>
      <c r="B45" s="320">
        <v>44866</v>
      </c>
      <c r="C45" s="384">
        <v>303.81234330000001</v>
      </c>
      <c r="D45" s="284" t="e">
        <v>#N/A</v>
      </c>
      <c r="E45" s="385">
        <f t="shared" si="2"/>
        <v>338.90789756249995</v>
      </c>
      <c r="F45" s="345">
        <v>303.81234330000001</v>
      </c>
      <c r="G45" s="103"/>
    </row>
    <row r="46" spans="1:7" x14ac:dyDescent="0.25">
      <c r="A46" s="109">
        <f t="shared" si="1"/>
        <v>2022</v>
      </c>
      <c r="B46" s="320">
        <v>44896</v>
      </c>
      <c r="C46" s="384">
        <v>339.51826820000002</v>
      </c>
      <c r="D46" s="284" t="e">
        <v>#N/A</v>
      </c>
      <c r="E46" s="345"/>
      <c r="F46" s="345">
        <v>339.51826820000002</v>
      </c>
      <c r="G46" s="103"/>
    </row>
    <row r="47" spans="1:7" x14ac:dyDescent="0.25">
      <c r="A47" s="109">
        <f t="shared" ref="A47:A94" si="3">YEAR(B47)</f>
        <v>2023</v>
      </c>
      <c r="B47" s="320">
        <v>44927</v>
      </c>
      <c r="C47" s="384">
        <v>336.84124459999998</v>
      </c>
      <c r="D47" s="284" t="e">
        <v>#N/A</v>
      </c>
      <c r="E47" s="345"/>
      <c r="F47" s="345">
        <v>336.84124459999998</v>
      </c>
      <c r="G47" s="103"/>
    </row>
    <row r="48" spans="1:7" x14ac:dyDescent="0.25">
      <c r="A48" s="109">
        <f t="shared" si="3"/>
        <v>2023</v>
      </c>
      <c r="B48" s="320">
        <v>44958</v>
      </c>
      <c r="C48" s="384">
        <v>303.58028624000002</v>
      </c>
      <c r="D48" s="284" t="e">
        <v>#N/A</v>
      </c>
      <c r="E48" s="345">
        <f t="shared" ref="E48:E57" si="4">AVERAGEIF($A$47:$A$108,A48,$F$47:$F$108)</f>
        <v>334.26429312666664</v>
      </c>
      <c r="F48" s="345">
        <v>303.58028624000002</v>
      </c>
      <c r="G48" s="103"/>
    </row>
    <row r="49" spans="1:7" x14ac:dyDescent="0.25">
      <c r="A49" s="109">
        <f t="shared" si="3"/>
        <v>2023</v>
      </c>
      <c r="B49" s="320">
        <v>44986</v>
      </c>
      <c r="C49" s="384">
        <v>317.85106619999999</v>
      </c>
      <c r="D49" s="284" t="e">
        <v>#N/A</v>
      </c>
      <c r="E49" s="345">
        <f t="shared" si="4"/>
        <v>334.26429312666664</v>
      </c>
      <c r="F49" s="345">
        <v>317.85106619999999</v>
      </c>
      <c r="G49" s="103"/>
    </row>
    <row r="50" spans="1:7" x14ac:dyDescent="0.25">
      <c r="A50" s="109">
        <f t="shared" si="3"/>
        <v>2023</v>
      </c>
      <c r="B50" s="320">
        <v>45017</v>
      </c>
      <c r="C50" s="384">
        <v>290.89010876999998</v>
      </c>
      <c r="D50" s="284" t="e">
        <v>#N/A</v>
      </c>
      <c r="E50" s="345">
        <f t="shared" si="4"/>
        <v>334.26429312666664</v>
      </c>
      <c r="F50" s="345">
        <v>290.89010876999998</v>
      </c>
      <c r="G50" s="103"/>
    </row>
    <row r="51" spans="1:7" x14ac:dyDescent="0.25">
      <c r="A51" s="109">
        <f t="shared" si="3"/>
        <v>2023</v>
      </c>
      <c r="B51" s="320">
        <v>45047</v>
      </c>
      <c r="C51" s="384">
        <v>309.76375632000003</v>
      </c>
      <c r="D51" s="284" t="e">
        <v>#N/A</v>
      </c>
      <c r="E51" s="345">
        <f t="shared" si="4"/>
        <v>334.26429312666664</v>
      </c>
      <c r="F51" s="345">
        <v>309.76375632000003</v>
      </c>
      <c r="G51" s="103"/>
    </row>
    <row r="52" spans="1:7" x14ac:dyDescent="0.25">
      <c r="A52" s="109">
        <f t="shared" si="3"/>
        <v>2023</v>
      </c>
      <c r="B52" s="320">
        <v>45078</v>
      </c>
      <c r="C52" s="384">
        <v>340.33805849999999</v>
      </c>
      <c r="D52" s="284" t="e">
        <v>#N/A</v>
      </c>
      <c r="E52" s="345">
        <f t="shared" si="4"/>
        <v>334.26429312666664</v>
      </c>
      <c r="F52" s="345">
        <v>340.33805849999999</v>
      </c>
      <c r="G52" s="103"/>
    </row>
    <row r="53" spans="1:7" x14ac:dyDescent="0.25">
      <c r="A53" s="109">
        <f t="shared" si="3"/>
        <v>2023</v>
      </c>
      <c r="B53" s="320">
        <v>45108</v>
      </c>
      <c r="C53" s="384">
        <v>399.45395618999999</v>
      </c>
      <c r="D53" s="284" t="e">
        <v>#N/A</v>
      </c>
      <c r="E53" s="345">
        <f t="shared" si="4"/>
        <v>334.26429312666664</v>
      </c>
      <c r="F53" s="345">
        <v>399.45395618999999</v>
      </c>
      <c r="G53" s="103"/>
    </row>
    <row r="54" spans="1:7" x14ac:dyDescent="0.25">
      <c r="A54" s="109">
        <f t="shared" si="3"/>
        <v>2023</v>
      </c>
      <c r="B54" s="320">
        <v>45139</v>
      </c>
      <c r="C54" s="384">
        <v>404.71911895</v>
      </c>
      <c r="D54" s="284" t="e">
        <v>#N/A</v>
      </c>
      <c r="E54" s="345">
        <f t="shared" si="4"/>
        <v>334.26429312666664</v>
      </c>
      <c r="F54" s="345">
        <v>404.71911895</v>
      </c>
      <c r="G54" s="103"/>
    </row>
    <row r="55" spans="1:7" x14ac:dyDescent="0.25">
      <c r="A55" s="109">
        <f t="shared" si="3"/>
        <v>2023</v>
      </c>
      <c r="B55" s="320">
        <v>45170</v>
      </c>
      <c r="C55" s="384">
        <v>358.09473539999999</v>
      </c>
      <c r="D55" s="284" t="e">
        <v>#N/A</v>
      </c>
      <c r="E55" s="345">
        <f t="shared" si="4"/>
        <v>334.26429312666664</v>
      </c>
      <c r="F55" s="345">
        <v>358.09473539999999</v>
      </c>
      <c r="G55" s="103"/>
    </row>
    <row r="56" spans="1:7" x14ac:dyDescent="0.25">
      <c r="A56" s="109">
        <f t="shared" si="3"/>
        <v>2023</v>
      </c>
      <c r="B56" s="320">
        <v>45200</v>
      </c>
      <c r="C56" s="384">
        <v>319.28662008999999</v>
      </c>
      <c r="D56" s="284" t="e">
        <v>#N/A</v>
      </c>
      <c r="E56" s="345">
        <f t="shared" si="4"/>
        <v>334.26429312666664</v>
      </c>
      <c r="F56" s="345">
        <v>319.28662008999999</v>
      </c>
      <c r="G56" s="103"/>
    </row>
    <row r="57" spans="1:7" x14ac:dyDescent="0.25">
      <c r="A57" s="109">
        <f t="shared" si="3"/>
        <v>2023</v>
      </c>
      <c r="B57" s="320">
        <v>45231</v>
      </c>
      <c r="C57" s="384">
        <v>305.69046029999998</v>
      </c>
      <c r="D57" s="284" t="e">
        <v>#N/A</v>
      </c>
      <c r="E57" s="345">
        <f t="shared" si="4"/>
        <v>334.26429312666664</v>
      </c>
      <c r="F57" s="345">
        <v>305.69046029999998</v>
      </c>
      <c r="G57" s="103"/>
    </row>
    <row r="58" spans="1:7" x14ac:dyDescent="0.25">
      <c r="A58" s="109">
        <f t="shared" si="3"/>
        <v>2023</v>
      </c>
      <c r="B58" s="320">
        <v>45261</v>
      </c>
      <c r="C58" s="384">
        <v>324.66210596000002</v>
      </c>
      <c r="D58" s="284" t="e">
        <v>#N/A</v>
      </c>
      <c r="E58" s="345"/>
      <c r="F58" s="345">
        <v>324.66210596000002</v>
      </c>
      <c r="G58" s="103"/>
    </row>
    <row r="59" spans="1:7" x14ac:dyDescent="0.25">
      <c r="A59" s="109">
        <f t="shared" si="3"/>
        <v>2024</v>
      </c>
      <c r="B59" s="320">
        <v>45292</v>
      </c>
      <c r="C59" s="384">
        <v>355.93421909</v>
      </c>
      <c r="D59" s="284" t="e">
        <v>#N/A</v>
      </c>
      <c r="E59" s="345"/>
      <c r="F59" s="345">
        <v>355.93421909</v>
      </c>
      <c r="G59" s="103"/>
    </row>
    <row r="60" spans="1:7" x14ac:dyDescent="0.25">
      <c r="A60" s="109">
        <f t="shared" si="3"/>
        <v>2024</v>
      </c>
      <c r="B60" s="320">
        <v>45323</v>
      </c>
      <c r="C60" s="384">
        <v>314.21687515000002</v>
      </c>
      <c r="D60" s="284" t="e">
        <v>#N/A</v>
      </c>
      <c r="E60" s="345">
        <f t="shared" ref="E60:E69" si="5">AVERAGEIF($A$47:$A$108,A60,$F$47:$F$108)</f>
        <v>342.49093437416673</v>
      </c>
      <c r="F60" s="345">
        <v>314.21687515000002</v>
      </c>
      <c r="G60" s="103"/>
    </row>
    <row r="61" spans="1:7" x14ac:dyDescent="0.25">
      <c r="A61" s="109">
        <f t="shared" si="3"/>
        <v>2024</v>
      </c>
      <c r="B61" s="320">
        <v>45352</v>
      </c>
      <c r="C61" s="384">
        <v>308.32494776999999</v>
      </c>
      <c r="D61" s="284" t="e">
        <v>#N/A</v>
      </c>
      <c r="E61" s="345">
        <f t="shared" si="5"/>
        <v>342.49093437416673</v>
      </c>
      <c r="F61" s="345">
        <v>308.32494776999999</v>
      </c>
      <c r="G61" s="103"/>
    </row>
    <row r="62" spans="1:7" x14ac:dyDescent="0.25">
      <c r="A62" s="109">
        <f t="shared" si="3"/>
        <v>2024</v>
      </c>
      <c r="B62" s="320">
        <v>45383</v>
      </c>
      <c r="C62" s="384">
        <v>296.97460546000002</v>
      </c>
      <c r="D62" s="284" t="e">
        <v>#N/A</v>
      </c>
      <c r="E62" s="345">
        <f t="shared" si="5"/>
        <v>342.49093437416673</v>
      </c>
      <c r="F62" s="345">
        <v>296.97460546000002</v>
      </c>
      <c r="G62" s="103"/>
    </row>
    <row r="63" spans="1:7" x14ac:dyDescent="0.25">
      <c r="A63" s="109">
        <f t="shared" si="3"/>
        <v>2024</v>
      </c>
      <c r="B63" s="320">
        <v>45413</v>
      </c>
      <c r="C63" s="384">
        <v>324.99448255999999</v>
      </c>
      <c r="D63" s="284" t="e">
        <v>#N/A</v>
      </c>
      <c r="E63" s="345">
        <f t="shared" si="5"/>
        <v>342.49093437416673</v>
      </c>
      <c r="F63" s="345">
        <v>324.99448255999999</v>
      </c>
      <c r="G63" s="103"/>
    </row>
    <row r="64" spans="1:7" x14ac:dyDescent="0.25">
      <c r="A64" s="109">
        <f t="shared" si="3"/>
        <v>2024</v>
      </c>
      <c r="B64" s="320">
        <v>45444</v>
      </c>
      <c r="C64" s="384">
        <v>366.88083782000001</v>
      </c>
      <c r="D64" s="284" t="e">
        <v>#N/A</v>
      </c>
      <c r="E64" s="345">
        <f t="shared" si="5"/>
        <v>342.49093437416673</v>
      </c>
      <c r="F64" s="345">
        <v>366.88083782000001</v>
      </c>
      <c r="G64" s="103"/>
    </row>
    <row r="65" spans="1:7" x14ac:dyDescent="0.25">
      <c r="A65" s="109">
        <f t="shared" si="3"/>
        <v>2024</v>
      </c>
      <c r="B65" s="320">
        <v>45474</v>
      </c>
      <c r="C65" s="384">
        <v>409.72585385999997</v>
      </c>
      <c r="D65" s="284" t="e">
        <v>#N/A</v>
      </c>
      <c r="E65" s="345">
        <f t="shared" si="5"/>
        <v>342.49093437416673</v>
      </c>
      <c r="F65" s="345">
        <v>409.72585385999997</v>
      </c>
      <c r="G65" s="103"/>
    </row>
    <row r="66" spans="1:7" x14ac:dyDescent="0.25">
      <c r="A66" s="109">
        <f t="shared" si="3"/>
        <v>2024</v>
      </c>
      <c r="B66" s="320">
        <v>45505</v>
      </c>
      <c r="C66" s="384">
        <v>406.37868051999999</v>
      </c>
      <c r="D66" s="284" t="e">
        <v>#N/A</v>
      </c>
      <c r="E66" s="345">
        <f t="shared" si="5"/>
        <v>342.49093437416673</v>
      </c>
      <c r="F66" s="345">
        <v>406.37868051999999</v>
      </c>
      <c r="G66" s="103"/>
    </row>
    <row r="67" spans="1:7" x14ac:dyDescent="0.25">
      <c r="A67" s="109">
        <f t="shared" si="3"/>
        <v>2024</v>
      </c>
      <c r="B67" s="320">
        <v>45536</v>
      </c>
      <c r="C67" s="384">
        <v>354.05235819000001</v>
      </c>
      <c r="D67" s="284" t="e">
        <v>#N/A</v>
      </c>
      <c r="E67" s="345">
        <f t="shared" si="5"/>
        <v>342.49093437416673</v>
      </c>
      <c r="F67" s="345">
        <v>354.05235819000001</v>
      </c>
      <c r="G67" s="103"/>
    </row>
    <row r="68" spans="1:7" x14ac:dyDescent="0.25">
      <c r="A68" s="109">
        <f t="shared" si="3"/>
        <v>2024</v>
      </c>
      <c r="B68" s="320">
        <v>45566</v>
      </c>
      <c r="C68" s="384">
        <v>326.12526788000002</v>
      </c>
      <c r="D68" s="284" t="e">
        <v>#N/A</v>
      </c>
      <c r="E68" s="345">
        <f t="shared" si="5"/>
        <v>342.49093437416673</v>
      </c>
      <c r="F68" s="345">
        <v>326.12526788000002</v>
      </c>
      <c r="G68" s="103"/>
    </row>
    <row r="69" spans="1:7" x14ac:dyDescent="0.25">
      <c r="A69" s="109">
        <f t="shared" si="3"/>
        <v>2024</v>
      </c>
      <c r="B69" s="320">
        <v>45597</v>
      </c>
      <c r="C69" s="384">
        <v>306.46922459000001</v>
      </c>
      <c r="D69" s="284" t="e">
        <v>#N/A</v>
      </c>
      <c r="E69" s="345">
        <f t="shared" si="5"/>
        <v>342.49093437416673</v>
      </c>
      <c r="F69" s="345">
        <v>306.46922459000001</v>
      </c>
      <c r="G69" s="103"/>
    </row>
    <row r="70" spans="1:7" x14ac:dyDescent="0.25">
      <c r="A70" s="109">
        <f t="shared" si="3"/>
        <v>2024</v>
      </c>
      <c r="B70" s="320">
        <v>45627</v>
      </c>
      <c r="C70" s="384">
        <v>339.8138596</v>
      </c>
      <c r="D70" s="284" t="e">
        <v>#N/A</v>
      </c>
      <c r="E70" s="345"/>
      <c r="F70" s="345">
        <v>339.8138596</v>
      </c>
      <c r="G70" s="103"/>
    </row>
    <row r="71" spans="1:7" x14ac:dyDescent="0.25">
      <c r="A71" s="109">
        <f t="shared" si="3"/>
        <v>2025</v>
      </c>
      <c r="B71" s="320">
        <v>45658</v>
      </c>
      <c r="C71" s="384">
        <v>374.58858447</v>
      </c>
      <c r="D71" s="284" t="e">
        <v>#N/A</v>
      </c>
      <c r="E71" s="345"/>
      <c r="F71" s="345">
        <v>374.58858447</v>
      </c>
      <c r="G71" s="103"/>
    </row>
    <row r="72" spans="1:7" x14ac:dyDescent="0.25">
      <c r="A72" s="109">
        <f t="shared" si="3"/>
        <v>2025</v>
      </c>
      <c r="B72" s="320">
        <v>45689</v>
      </c>
      <c r="C72" s="384">
        <v>331.54341376000002</v>
      </c>
      <c r="D72" s="284" t="e">
        <v>#N/A</v>
      </c>
      <c r="E72" s="345">
        <f t="shared" ref="E72:E81" si="6">AVERAGEIF($A$47:$A$108,A72,$F$47:$F$108)</f>
        <v>350.35675671083339</v>
      </c>
      <c r="F72" s="345">
        <v>331.54341376000002</v>
      </c>
      <c r="G72" s="103"/>
    </row>
    <row r="73" spans="1:7" x14ac:dyDescent="0.25">
      <c r="A73" s="109">
        <f t="shared" si="3"/>
        <v>2025</v>
      </c>
      <c r="B73" s="320">
        <v>45717</v>
      </c>
      <c r="C73" s="384">
        <v>318.88085551</v>
      </c>
      <c r="D73" s="284" t="e">
        <v>#N/A</v>
      </c>
      <c r="E73" s="345">
        <f t="shared" si="6"/>
        <v>350.35675671083339</v>
      </c>
      <c r="F73" s="345">
        <v>318.88085551</v>
      </c>
      <c r="G73" s="103"/>
    </row>
    <row r="74" spans="1:7" x14ac:dyDescent="0.25">
      <c r="A74" s="109">
        <f t="shared" si="3"/>
        <v>2025</v>
      </c>
      <c r="B74" s="320">
        <v>45748</v>
      </c>
      <c r="C74" s="384">
        <v>305.56539481999999</v>
      </c>
      <c r="D74" s="284" t="e">
        <v>#N/A</v>
      </c>
      <c r="E74" s="345">
        <f t="shared" si="6"/>
        <v>350.35675671083339</v>
      </c>
      <c r="F74" s="345">
        <v>305.56539481999999</v>
      </c>
      <c r="G74" s="103"/>
    </row>
    <row r="75" spans="1:7" x14ac:dyDescent="0.25">
      <c r="A75" s="109">
        <f t="shared" si="3"/>
        <v>2025</v>
      </c>
      <c r="B75" s="320">
        <v>45778</v>
      </c>
      <c r="C75" s="384">
        <v>323.45992265000001</v>
      </c>
      <c r="D75" s="284" t="e">
        <v>#N/A</v>
      </c>
      <c r="E75" s="345">
        <f t="shared" si="6"/>
        <v>350.35675671083339</v>
      </c>
      <c r="F75" s="345">
        <v>323.45992265000001</v>
      </c>
      <c r="G75" s="103"/>
    </row>
    <row r="76" spans="1:7" x14ac:dyDescent="0.25">
      <c r="A76" s="109">
        <f t="shared" si="3"/>
        <v>2025</v>
      </c>
      <c r="B76" s="320">
        <v>45809</v>
      </c>
      <c r="C76" s="384">
        <v>368.47393467000001</v>
      </c>
      <c r="D76" s="284" t="e">
        <v>#N/A</v>
      </c>
      <c r="E76" s="345">
        <f t="shared" si="6"/>
        <v>350.35675671083339</v>
      </c>
      <c r="F76" s="345">
        <v>368.47393467000001</v>
      </c>
      <c r="G76" s="103"/>
    </row>
    <row r="77" spans="1:7" x14ac:dyDescent="0.25">
      <c r="A77" s="109">
        <f t="shared" si="3"/>
        <v>2025</v>
      </c>
      <c r="B77" s="320">
        <v>45839</v>
      </c>
      <c r="C77" s="384">
        <v>419.02897697999998</v>
      </c>
      <c r="D77" s="284" t="e">
        <v>#N/A</v>
      </c>
      <c r="E77" s="345">
        <f t="shared" si="6"/>
        <v>350.35675671083339</v>
      </c>
      <c r="F77" s="345">
        <v>419.02897697999998</v>
      </c>
      <c r="G77" s="103"/>
    </row>
    <row r="78" spans="1:7" x14ac:dyDescent="0.25">
      <c r="A78" s="109">
        <f t="shared" si="3"/>
        <v>2025</v>
      </c>
      <c r="B78" s="320">
        <v>45870</v>
      </c>
      <c r="C78" s="384">
        <v>404.16689767000003</v>
      </c>
      <c r="D78" s="284" t="e">
        <v>#N/A</v>
      </c>
      <c r="E78" s="345">
        <f t="shared" si="6"/>
        <v>350.35675671083339</v>
      </c>
      <c r="F78" s="345">
        <v>404.16689767000003</v>
      </c>
      <c r="G78" s="103"/>
    </row>
    <row r="79" spans="1:7" x14ac:dyDescent="0.25">
      <c r="A79" s="109">
        <f t="shared" si="3"/>
        <v>2025</v>
      </c>
      <c r="B79" s="320">
        <v>45901</v>
      </c>
      <c r="C79" s="384">
        <v>359.99709999999999</v>
      </c>
      <c r="D79" s="284" t="e">
        <v>#N/A</v>
      </c>
      <c r="E79" s="345">
        <f t="shared" si="6"/>
        <v>350.35675671083339</v>
      </c>
      <c r="F79" s="345">
        <v>359.99709999999999</v>
      </c>
      <c r="G79" s="103"/>
    </row>
    <row r="80" spans="1:7" x14ac:dyDescent="0.25">
      <c r="A80" s="109">
        <f t="shared" si="3"/>
        <v>2025</v>
      </c>
      <c r="B80" s="320">
        <v>45931</v>
      </c>
      <c r="C80" s="384">
        <v>333.98239999999998</v>
      </c>
      <c r="D80" s="284">
        <v>333.98239999999998</v>
      </c>
      <c r="E80" s="345">
        <f t="shared" si="6"/>
        <v>350.35675671083339</v>
      </c>
      <c r="F80" s="345">
        <v>333.98239999999998</v>
      </c>
      <c r="G80" s="103"/>
    </row>
    <row r="81" spans="1:7" x14ac:dyDescent="0.25">
      <c r="A81" s="109">
        <f t="shared" si="3"/>
        <v>2025</v>
      </c>
      <c r="B81" s="320">
        <v>45962</v>
      </c>
      <c r="C81" s="384" t="e">
        <v>#N/A</v>
      </c>
      <c r="D81" s="284">
        <v>316.3614</v>
      </c>
      <c r="E81" s="345">
        <f t="shared" si="6"/>
        <v>350.35675671083339</v>
      </c>
      <c r="F81" s="345">
        <v>316.3614</v>
      </c>
      <c r="G81" s="103"/>
    </row>
    <row r="82" spans="1:7" x14ac:dyDescent="0.25">
      <c r="A82" s="109">
        <f t="shared" si="3"/>
        <v>2025</v>
      </c>
      <c r="B82" s="320">
        <v>45992</v>
      </c>
      <c r="C82" s="384" t="e">
        <v>#N/A</v>
      </c>
      <c r="D82" s="284">
        <v>348.23219999999998</v>
      </c>
      <c r="E82" s="345"/>
      <c r="F82" s="345">
        <v>348.23219999999998</v>
      </c>
      <c r="G82" s="103"/>
    </row>
    <row r="83" spans="1:7" x14ac:dyDescent="0.25">
      <c r="A83" s="109">
        <f t="shared" si="3"/>
        <v>2026</v>
      </c>
      <c r="B83" s="320">
        <v>46023</v>
      </c>
      <c r="C83" s="384" t="e">
        <v>#N/A</v>
      </c>
      <c r="D83" s="284">
        <v>364.62520000000001</v>
      </c>
      <c r="E83" s="345"/>
      <c r="F83" s="345">
        <v>364.62520000000001</v>
      </c>
      <c r="G83" s="103"/>
    </row>
    <row r="84" spans="1:7" x14ac:dyDescent="0.25">
      <c r="A84" s="109">
        <f t="shared" si="3"/>
        <v>2026</v>
      </c>
      <c r="B84" s="320">
        <v>46054</v>
      </c>
      <c r="C84" s="384" t="e">
        <v>#N/A</v>
      </c>
      <c r="D84" s="284">
        <v>327.70769999999999</v>
      </c>
      <c r="E84" s="345">
        <f t="shared" ref="E84:E93" si="7">AVERAGEIF($A$47:$A$108,A84,$F$47:$F$108)</f>
        <v>359.25024999999999</v>
      </c>
      <c r="F84" s="345">
        <v>327.70769999999999</v>
      </c>
      <c r="G84" s="103"/>
    </row>
    <row r="85" spans="1:7" x14ac:dyDescent="0.25">
      <c r="A85" s="109">
        <f t="shared" si="3"/>
        <v>2026</v>
      </c>
      <c r="B85" s="320">
        <v>46082</v>
      </c>
      <c r="C85" s="384" t="e">
        <v>#N/A</v>
      </c>
      <c r="D85" s="284">
        <v>327.74119999999999</v>
      </c>
      <c r="E85" s="345">
        <f t="shared" si="7"/>
        <v>359.25024999999999</v>
      </c>
      <c r="F85" s="345">
        <v>327.74119999999999</v>
      </c>
      <c r="G85" s="103"/>
    </row>
    <row r="86" spans="1:7" x14ac:dyDescent="0.25">
      <c r="A86" s="109">
        <f t="shared" si="3"/>
        <v>2026</v>
      </c>
      <c r="B86" s="320">
        <v>46113</v>
      </c>
      <c r="C86" s="384" t="e">
        <v>#N/A</v>
      </c>
      <c r="D86" s="284">
        <v>311.2312</v>
      </c>
      <c r="E86" s="345">
        <f t="shared" si="7"/>
        <v>359.25024999999999</v>
      </c>
      <c r="F86" s="345">
        <v>311.2312</v>
      </c>
      <c r="G86" s="103"/>
    </row>
    <row r="87" spans="1:7" x14ac:dyDescent="0.25">
      <c r="A87" s="109">
        <f t="shared" si="3"/>
        <v>2026</v>
      </c>
      <c r="B87" s="320">
        <v>46143</v>
      </c>
      <c r="C87" s="384" t="e">
        <v>#N/A</v>
      </c>
      <c r="D87" s="284">
        <v>332.40030000000002</v>
      </c>
      <c r="E87" s="345">
        <f t="shared" si="7"/>
        <v>359.25024999999999</v>
      </c>
      <c r="F87" s="345">
        <v>332.40030000000002</v>
      </c>
      <c r="G87" s="103"/>
    </row>
    <row r="88" spans="1:7" x14ac:dyDescent="0.25">
      <c r="A88" s="109">
        <f t="shared" si="3"/>
        <v>2026</v>
      </c>
      <c r="B88" s="320">
        <v>46174</v>
      </c>
      <c r="C88" s="384" t="e">
        <v>#N/A</v>
      </c>
      <c r="D88" s="284">
        <v>374.6139</v>
      </c>
      <c r="E88" s="345">
        <f t="shared" si="7"/>
        <v>359.25024999999999</v>
      </c>
      <c r="F88" s="345">
        <v>374.6139</v>
      </c>
      <c r="G88" s="103"/>
    </row>
    <row r="89" spans="1:7" x14ac:dyDescent="0.25">
      <c r="A89" s="109">
        <f t="shared" si="3"/>
        <v>2026</v>
      </c>
      <c r="B89" s="320">
        <v>46204</v>
      </c>
      <c r="C89" s="384" t="e">
        <v>#N/A</v>
      </c>
      <c r="D89" s="284">
        <v>426.61349999999999</v>
      </c>
      <c r="E89" s="345">
        <f t="shared" si="7"/>
        <v>359.25024999999999</v>
      </c>
      <c r="F89" s="345">
        <v>426.61349999999999</v>
      </c>
      <c r="G89" s="103"/>
    </row>
    <row r="90" spans="1:7" x14ac:dyDescent="0.25">
      <c r="A90" s="109">
        <f t="shared" si="3"/>
        <v>2026</v>
      </c>
      <c r="B90" s="320">
        <v>46235</v>
      </c>
      <c r="C90" s="384" t="e">
        <v>#N/A</v>
      </c>
      <c r="D90" s="284">
        <v>429.45769999999999</v>
      </c>
      <c r="E90" s="345">
        <f t="shared" si="7"/>
        <v>359.25024999999999</v>
      </c>
      <c r="F90" s="345">
        <v>429.45769999999999</v>
      </c>
      <c r="G90" s="103"/>
    </row>
    <row r="91" spans="1:7" x14ac:dyDescent="0.25">
      <c r="A91" s="109">
        <f t="shared" si="3"/>
        <v>2026</v>
      </c>
      <c r="B91" s="320">
        <v>46266</v>
      </c>
      <c r="C91" s="384" t="e">
        <v>#N/A</v>
      </c>
      <c r="D91" s="284">
        <v>381.96260000000001</v>
      </c>
      <c r="E91" s="345">
        <f t="shared" si="7"/>
        <v>359.25024999999999</v>
      </c>
      <c r="F91" s="345">
        <v>381.96260000000001</v>
      </c>
      <c r="G91" s="103"/>
    </row>
    <row r="92" spans="1:7" x14ac:dyDescent="0.25">
      <c r="A92" s="109">
        <f t="shared" si="3"/>
        <v>2026</v>
      </c>
      <c r="B92" s="320">
        <v>46296</v>
      </c>
      <c r="C92" s="384" t="e">
        <v>#N/A</v>
      </c>
      <c r="D92" s="284">
        <v>348.82679999999999</v>
      </c>
      <c r="E92" s="345">
        <f t="shared" si="7"/>
        <v>359.25024999999999</v>
      </c>
      <c r="F92" s="345">
        <v>348.82679999999999</v>
      </c>
      <c r="G92" s="103"/>
    </row>
    <row r="93" spans="1:7" x14ac:dyDescent="0.25">
      <c r="A93" s="109">
        <f t="shared" si="3"/>
        <v>2026</v>
      </c>
      <c r="B93" s="320">
        <v>46327</v>
      </c>
      <c r="C93" s="384" t="e">
        <v>#N/A</v>
      </c>
      <c r="D93" s="284">
        <v>326.96609999999998</v>
      </c>
      <c r="E93" s="345">
        <f t="shared" si="7"/>
        <v>359.25024999999999</v>
      </c>
      <c r="F93" s="345">
        <v>326.96609999999998</v>
      </c>
      <c r="G93" s="103"/>
    </row>
    <row r="94" spans="1:7" x14ac:dyDescent="0.25">
      <c r="A94" s="109">
        <f t="shared" si="3"/>
        <v>2026</v>
      </c>
      <c r="B94" s="320">
        <v>46357</v>
      </c>
      <c r="C94" s="384" t="e">
        <v>#N/A</v>
      </c>
      <c r="D94" s="284">
        <v>358.85680000000002</v>
      </c>
      <c r="E94" s="345"/>
      <c r="F94" s="345">
        <v>358.85680000000002</v>
      </c>
      <c r="G94" s="103"/>
    </row>
    <row r="95" spans="1:7" x14ac:dyDescent="0.25">
      <c r="A95" s="109"/>
      <c r="B95" s="320"/>
      <c r="C95" s="109"/>
      <c r="D95" s="322"/>
      <c r="E95" s="109"/>
      <c r="F95" s="322"/>
      <c r="G95" s="103"/>
    </row>
    <row r="96" spans="1:7" x14ac:dyDescent="0.25">
      <c r="A96" s="109"/>
      <c r="B96" s="320"/>
      <c r="C96" s="109"/>
      <c r="D96" s="322"/>
      <c r="E96" s="109"/>
      <c r="F96" s="322"/>
      <c r="G96" s="103"/>
    </row>
    <row r="97" spans="1:7" x14ac:dyDescent="0.25">
      <c r="A97" s="109"/>
      <c r="B97" s="320"/>
      <c r="C97" s="109"/>
      <c r="D97" s="322"/>
      <c r="E97" s="109"/>
      <c r="F97" s="322"/>
      <c r="G97" s="103"/>
    </row>
    <row r="98" spans="1:7" x14ac:dyDescent="0.25">
      <c r="A98" s="109"/>
      <c r="B98" s="320"/>
      <c r="C98" s="109"/>
      <c r="D98" s="322"/>
      <c r="E98" s="109"/>
      <c r="F98" s="322"/>
      <c r="G98" s="103"/>
    </row>
    <row r="99" spans="1:7" x14ac:dyDescent="0.25">
      <c r="A99" s="52"/>
      <c r="B99" s="52" t="s">
        <v>0</v>
      </c>
      <c r="C99" s="109"/>
      <c r="D99" s="322"/>
      <c r="E99" s="109"/>
      <c r="F99" s="322"/>
      <c r="G99" s="103"/>
    </row>
    <row r="100" spans="1:7" x14ac:dyDescent="0.25">
      <c r="A100" s="21">
        <v>2.5</v>
      </c>
      <c r="B100" s="20">
        <v>-0.3</v>
      </c>
      <c r="C100" s="109"/>
      <c r="D100" s="322"/>
      <c r="E100" s="109"/>
      <c r="F100" s="322"/>
      <c r="G100" s="103"/>
    </row>
    <row r="101" spans="1:7" x14ac:dyDescent="0.25">
      <c r="A101" s="21">
        <v>2.5</v>
      </c>
      <c r="B101" s="20">
        <v>0.3</v>
      </c>
      <c r="C101" s="109"/>
      <c r="D101" s="322"/>
      <c r="E101" s="109"/>
      <c r="F101" s="322"/>
      <c r="G101" s="103"/>
    </row>
    <row r="102" spans="1:7" x14ac:dyDescent="0.25">
      <c r="B102" s="99"/>
      <c r="D102" s="104"/>
      <c r="F102" s="104"/>
      <c r="G102" s="103"/>
    </row>
    <row r="103" spans="1:7" x14ac:dyDescent="0.25">
      <c r="B103" s="99"/>
      <c r="D103" s="104"/>
      <c r="F103" s="104"/>
      <c r="G103" s="103"/>
    </row>
    <row r="104" spans="1:7" x14ac:dyDescent="0.25">
      <c r="B104" s="99"/>
      <c r="D104" s="104"/>
      <c r="F104" s="104"/>
      <c r="G104" s="103"/>
    </row>
    <row r="105" spans="1:7" x14ac:dyDescent="0.25">
      <c r="B105" s="99"/>
      <c r="D105" s="104"/>
      <c r="F105" s="104"/>
      <c r="G105" s="103"/>
    </row>
    <row r="106" spans="1:7" x14ac:dyDescent="0.25">
      <c r="B106" s="99"/>
      <c r="D106" s="104"/>
      <c r="F106" s="104"/>
      <c r="G106" s="103"/>
    </row>
    <row r="107" spans="1:7" x14ac:dyDescent="0.25">
      <c r="B107" s="99"/>
      <c r="D107" s="104"/>
      <c r="F107" s="104"/>
      <c r="G107" s="103"/>
    </row>
    <row r="108" spans="1:7" x14ac:dyDescent="0.25">
      <c r="B108" s="99"/>
      <c r="D108" s="104"/>
      <c r="F108" s="104"/>
      <c r="G108" s="103"/>
    </row>
    <row r="109" spans="1:7" x14ac:dyDescent="0.25">
      <c r="D109" s="104"/>
      <c r="F109" s="104"/>
      <c r="G109" s="103"/>
    </row>
    <row r="110" spans="1:7" x14ac:dyDescent="0.25">
      <c r="D110" s="104"/>
      <c r="F110" s="104"/>
      <c r="G110" s="103"/>
    </row>
    <row r="111" spans="1:7" x14ac:dyDescent="0.25">
      <c r="F111" s="104"/>
      <c r="G111" s="103"/>
    </row>
    <row r="112" spans="1:7" x14ac:dyDescent="0.25">
      <c r="F112" s="104"/>
      <c r="G112" s="103"/>
    </row>
    <row r="113" spans="6:7" x14ac:dyDescent="0.25">
      <c r="F113" s="104"/>
      <c r="G113" s="103"/>
    </row>
    <row r="114" spans="6:7" x14ac:dyDescent="0.25">
      <c r="F114" s="104"/>
      <c r="G114" s="103"/>
    </row>
    <row r="115" spans="6:7" x14ac:dyDescent="0.25">
      <c r="F115" s="104"/>
      <c r="G115" s="103"/>
    </row>
    <row r="116" spans="6:7" x14ac:dyDescent="0.25">
      <c r="F116" s="104"/>
      <c r="G116" s="103"/>
    </row>
    <row r="117" spans="6:7" x14ac:dyDescent="0.25">
      <c r="F117" s="104"/>
      <c r="G117" s="103"/>
    </row>
    <row r="118" spans="6:7" x14ac:dyDescent="0.25">
      <c r="F118" s="104"/>
    </row>
    <row r="119" spans="6:7" x14ac:dyDescent="0.25">
      <c r="F119" s="104"/>
    </row>
    <row r="120" spans="6:7" x14ac:dyDescent="0.25">
      <c r="F120" s="104"/>
    </row>
    <row r="121" spans="6:7" x14ac:dyDescent="0.25">
      <c r="F121" s="104"/>
    </row>
    <row r="122" spans="6:7" x14ac:dyDescent="0.25">
      <c r="F122" s="104"/>
    </row>
    <row r="123" spans="6:7" x14ac:dyDescent="0.25">
      <c r="F123" s="104"/>
    </row>
    <row r="124" spans="6:7" x14ac:dyDescent="0.25">
      <c r="F124" s="104"/>
    </row>
    <row r="125" spans="6:7" x14ac:dyDescent="0.25">
      <c r="F125" s="104"/>
    </row>
    <row r="126" spans="6:7" x14ac:dyDescent="0.25">
      <c r="F126" s="104"/>
    </row>
    <row r="127" spans="6:7" x14ac:dyDescent="0.25">
      <c r="F127" s="104"/>
    </row>
    <row r="128" spans="6:7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  <row r="132" spans="6:6" x14ac:dyDescent="0.25">
      <c r="F132" s="104"/>
    </row>
    <row r="133" spans="6:6" x14ac:dyDescent="0.25">
      <c r="F133" s="104"/>
    </row>
    <row r="134" spans="6:6" x14ac:dyDescent="0.25">
      <c r="F134" s="104"/>
    </row>
    <row r="135" spans="6:6" x14ac:dyDescent="0.25">
      <c r="F135" s="104"/>
    </row>
    <row r="136" spans="6:6" x14ac:dyDescent="0.25">
      <c r="F136" s="104"/>
    </row>
    <row r="137" spans="6:6" x14ac:dyDescent="0.25">
      <c r="F137" s="104"/>
    </row>
    <row r="138" spans="6:6" x14ac:dyDescent="0.25">
      <c r="F138" s="104"/>
    </row>
    <row r="139" spans="6:6" x14ac:dyDescent="0.25">
      <c r="F139" s="104"/>
    </row>
    <row r="140" spans="6:6" x14ac:dyDescent="0.25">
      <c r="F140" s="104"/>
    </row>
    <row r="141" spans="6:6" x14ac:dyDescent="0.25">
      <c r="F141" s="104"/>
    </row>
    <row r="142" spans="6:6" x14ac:dyDescent="0.25">
      <c r="F142" s="104"/>
    </row>
  </sheetData>
  <mergeCells count="2">
    <mergeCell ref="C24:G24"/>
    <mergeCell ref="I24:L24"/>
  </mergeCells>
  <conditionalFormatting sqref="C35:D94">
    <cfRule type="expression" dxfId="2" priority="1" stopIfTrue="1">
      <formula>ISNA(C35)</formula>
    </cfRule>
  </conditionalFormatting>
  <hyperlinks>
    <hyperlink ref="A3" location="Contents!A1" display="Return to Contents" xr:uid="{00000000-0004-0000-2000-000000000000}"/>
  </hyperlinks>
  <pageMargins left="0.7" right="0.7" top="0.75" bottom="0.75" header="0.3" footer="0.3"/>
  <pageSetup orientation="landscape" verticalDpi="599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/>
  <dimension ref="A1:AB141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16.7109375" style="97" customWidth="1"/>
    <col min="18" max="18" width="15.5703125" style="97" customWidth="1"/>
    <col min="19" max="26" width="9.28515625" style="97"/>
    <col min="27" max="28" width="9.28515625" style="98"/>
    <col min="29" max="16384" width="9.28515625" style="97"/>
  </cols>
  <sheetData>
    <row r="1" spans="1:18" x14ac:dyDescent="0.25">
      <c r="A1" s="139"/>
    </row>
    <row r="2" spans="1:18" ht="15.75" x14ac:dyDescent="0.25">
      <c r="A2" s="31" t="s">
        <v>967</v>
      </c>
      <c r="L2" s="98"/>
    </row>
    <row r="3" spans="1:18" x14ac:dyDescent="0.25">
      <c r="A3" s="16" t="s">
        <v>16</v>
      </c>
      <c r="L3" s="98"/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L4" s="98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L5" s="98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233" t="s">
        <v>68</v>
      </c>
      <c r="R6" s="160" t="s">
        <v>284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167" t="s">
        <v>69</v>
      </c>
      <c r="R7" s="161" t="s">
        <v>285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167" t="s">
        <v>70</v>
      </c>
      <c r="R8" s="161" t="s">
        <v>286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172" t="s">
        <v>71</v>
      </c>
      <c r="R9" s="163" t="s">
        <v>283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R10" s="29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25">
      <c r="A19" s="106"/>
      <c r="B19" s="106"/>
      <c r="C19" s="106"/>
      <c r="D19" s="106"/>
      <c r="E19" s="106"/>
      <c r="F19" s="106"/>
      <c r="G19" s="137"/>
      <c r="H19" s="137"/>
      <c r="I19" s="106"/>
      <c r="J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2" spans="1:12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</row>
    <row r="24" spans="1:12" x14ac:dyDescent="0.25">
      <c r="A24"/>
      <c r="B24"/>
      <c r="C24" s="463" t="s">
        <v>66</v>
      </c>
      <c r="D24" s="463"/>
      <c r="E24" s="463"/>
      <c r="F24" s="463"/>
      <c r="G24" s="463"/>
      <c r="H24" s="23"/>
      <c r="I24" s="463" t="s">
        <v>67</v>
      </c>
      <c r="J24" s="463"/>
      <c r="K24" s="463"/>
      <c r="L24" s="463"/>
    </row>
    <row r="25" spans="1:12" x14ac:dyDescent="0.25">
      <c r="A25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3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A26"/>
      <c r="B26" s="2" t="s">
        <v>68</v>
      </c>
      <c r="C26" s="60">
        <v>334.77473800000001</v>
      </c>
      <c r="D26" s="60">
        <v>318.70849600000003</v>
      </c>
      <c r="E26" s="60">
        <v>271.18708700000002</v>
      </c>
      <c r="F26" s="60">
        <v>281.23833029000002</v>
      </c>
      <c r="G26" s="60">
        <v>264.40811000000002</v>
      </c>
      <c r="H26" s="21"/>
      <c r="I26" s="10">
        <f t="shared" ref="I26:L28" si="0">D26-C26</f>
        <v>-16.066241999999988</v>
      </c>
      <c r="J26" s="10">
        <f t="shared" si="0"/>
        <v>-47.521409000000006</v>
      </c>
      <c r="K26" s="10">
        <f t="shared" si="0"/>
        <v>10.051243290000002</v>
      </c>
      <c r="L26" s="10">
        <f t="shared" si="0"/>
        <v>-16.83022029</v>
      </c>
    </row>
    <row r="27" spans="1:12" x14ac:dyDescent="0.25">
      <c r="A27"/>
      <c r="B27" s="2" t="s">
        <v>69</v>
      </c>
      <c r="C27" s="60">
        <v>160.98941300000001</v>
      </c>
      <c r="D27" s="60">
        <v>165.57101499999999</v>
      </c>
      <c r="E27" s="60">
        <v>157.685667</v>
      </c>
      <c r="F27" s="60">
        <v>160.79539643000001</v>
      </c>
      <c r="G27" s="60">
        <v>160.7988</v>
      </c>
      <c r="H27" s="21"/>
      <c r="I27" s="10">
        <f t="shared" si="0"/>
        <v>4.5816019999999753</v>
      </c>
      <c r="J27" s="10">
        <f t="shared" si="0"/>
        <v>-7.8853479999999934</v>
      </c>
      <c r="K27" s="10">
        <f t="shared" si="0"/>
        <v>3.1097294300000158</v>
      </c>
      <c r="L27" s="10">
        <f t="shared" si="0"/>
        <v>3.4035699999890312E-3</v>
      </c>
    </row>
    <row r="28" spans="1:12" x14ac:dyDescent="0.25">
      <c r="A28"/>
      <c r="B28" s="2" t="s">
        <v>70</v>
      </c>
      <c r="C28" s="60">
        <v>98.391131000000001</v>
      </c>
      <c r="D28" s="60">
        <v>93.674505999999994</v>
      </c>
      <c r="E28" s="60">
        <v>83.255538999999999</v>
      </c>
      <c r="F28" s="60">
        <v>84.182938429000004</v>
      </c>
      <c r="G28" s="60">
        <v>83.585305000000005</v>
      </c>
      <c r="H28" s="21"/>
      <c r="I28" s="10">
        <f t="shared" si="0"/>
        <v>-4.7166250000000076</v>
      </c>
      <c r="J28" s="10">
        <f t="shared" si="0"/>
        <v>-10.418966999999995</v>
      </c>
      <c r="K28" s="10">
        <f t="shared" si="0"/>
        <v>0.92739942900000472</v>
      </c>
      <c r="L28" s="10">
        <f t="shared" si="0"/>
        <v>-0.59763342899999827</v>
      </c>
    </row>
    <row r="29" spans="1:12" x14ac:dyDescent="0.25">
      <c r="A29"/>
      <c r="B29" s="264" t="s">
        <v>71</v>
      </c>
      <c r="C29" s="265">
        <v>594.15528200000006</v>
      </c>
      <c r="D29" s="265">
        <v>577.95401700000002</v>
      </c>
      <c r="E29" s="265">
        <v>512.12829299999999</v>
      </c>
      <c r="F29" s="265">
        <v>526.21667014000002</v>
      </c>
      <c r="G29" s="265">
        <v>508.79221000000001</v>
      </c>
      <c r="H29" s="8"/>
      <c r="I29" s="446">
        <f>+SUM(I26:I28)</f>
        <v>-16.201265000000021</v>
      </c>
      <c r="J29" s="446">
        <f>+SUM(J26:J28)</f>
        <v>-65.825723999999994</v>
      </c>
      <c r="K29" s="446">
        <f>+SUM(K26:K28)</f>
        <v>14.088372149000023</v>
      </c>
      <c r="L29" s="446">
        <f>+SUM(L26:L28)</f>
        <v>-17.424450149000009</v>
      </c>
    </row>
    <row r="30" spans="1:12" x14ac:dyDescent="0.25">
      <c r="A30" s="267" t="s">
        <v>997</v>
      </c>
      <c r="B30"/>
      <c r="C30"/>
      <c r="D30" s="2"/>
      <c r="E30"/>
      <c r="F30"/>
      <c r="G30"/>
      <c r="H30"/>
      <c r="I30" s="2"/>
      <c r="J30" s="19"/>
      <c r="K30" s="19"/>
      <c r="L30" s="19"/>
    </row>
    <row r="32" spans="1:12" x14ac:dyDescent="0.25">
      <c r="E32" s="141"/>
    </row>
    <row r="33" spans="1:7" x14ac:dyDescent="0.25">
      <c r="A33" s="109"/>
      <c r="B33" s="109"/>
      <c r="C33" s="109" t="s">
        <v>287</v>
      </c>
      <c r="D33" s="109" t="s">
        <v>211</v>
      </c>
      <c r="E33" s="333" t="s">
        <v>210</v>
      </c>
      <c r="F33" s="333" t="s">
        <v>444</v>
      </c>
    </row>
    <row r="34" spans="1:7" x14ac:dyDescent="0.25">
      <c r="A34" s="109">
        <f t="shared" ref="A34:A45" si="1">YEAR(B34)</f>
        <v>2022</v>
      </c>
      <c r="B34" s="320">
        <v>44562</v>
      </c>
      <c r="C34" s="321">
        <v>49.887262999999997</v>
      </c>
      <c r="D34" s="105" t="e">
        <v>#N/A</v>
      </c>
      <c r="E34" s="322"/>
      <c r="F34" s="322">
        <v>49.887262999999997</v>
      </c>
      <c r="G34" s="103"/>
    </row>
    <row r="35" spans="1:7" x14ac:dyDescent="0.25">
      <c r="A35" s="109">
        <f t="shared" si="1"/>
        <v>2022</v>
      </c>
      <c r="B35" s="320">
        <v>44593</v>
      </c>
      <c r="C35" s="321">
        <v>47.875067000000001</v>
      </c>
      <c r="D35" s="105" t="e">
        <v>#N/A</v>
      </c>
      <c r="E35" s="382">
        <f>AVERAGEIF($A$34:$A$45,A35,$F$34:$F$45)</f>
        <v>49.51294016666666</v>
      </c>
      <c r="F35" s="322">
        <v>47.875067000000001</v>
      </c>
      <c r="G35" s="103"/>
    </row>
    <row r="36" spans="1:7" x14ac:dyDescent="0.25">
      <c r="A36" s="109">
        <f t="shared" si="1"/>
        <v>2022</v>
      </c>
      <c r="B36" s="320">
        <v>44621</v>
      </c>
      <c r="C36" s="321">
        <v>51.548139999999997</v>
      </c>
      <c r="D36" s="105" t="e">
        <v>#N/A</v>
      </c>
      <c r="E36" s="382">
        <f>AVERAGEIF($A$34:$A$45,A36,$F$34:$F$45)</f>
        <v>49.51294016666666</v>
      </c>
      <c r="F36" s="322">
        <v>51.548139999999997</v>
      </c>
      <c r="G36" s="300"/>
    </row>
    <row r="37" spans="1:7" x14ac:dyDescent="0.25">
      <c r="A37" s="109">
        <f t="shared" si="1"/>
        <v>2022</v>
      </c>
      <c r="B37" s="320">
        <v>44652</v>
      </c>
      <c r="C37" s="321">
        <v>46.387467999999998</v>
      </c>
      <c r="D37" s="105" t="e">
        <v>#N/A</v>
      </c>
      <c r="E37" s="382">
        <f t="shared" ref="E37:E43" si="2">AVERAGEIF($A$34:$A$45,A37,$F$34:$F$45)</f>
        <v>49.51294016666666</v>
      </c>
      <c r="F37" s="322">
        <v>46.387467999999998</v>
      </c>
      <c r="G37" s="103"/>
    </row>
    <row r="38" spans="1:7" x14ac:dyDescent="0.25">
      <c r="A38" s="109">
        <f t="shared" si="1"/>
        <v>2022</v>
      </c>
      <c r="B38" s="320">
        <v>44682</v>
      </c>
      <c r="C38" s="321">
        <v>49.552526</v>
      </c>
      <c r="D38" s="105" t="e">
        <v>#N/A</v>
      </c>
      <c r="E38" s="382">
        <f t="shared" si="2"/>
        <v>49.51294016666666</v>
      </c>
      <c r="F38" s="322">
        <v>49.552526</v>
      </c>
      <c r="G38" s="103"/>
    </row>
    <row r="39" spans="1:7" x14ac:dyDescent="0.25">
      <c r="A39" s="109">
        <f t="shared" si="1"/>
        <v>2022</v>
      </c>
      <c r="B39" s="320">
        <v>44713</v>
      </c>
      <c r="C39" s="321">
        <v>48.670070000000003</v>
      </c>
      <c r="D39" s="105" t="e">
        <v>#N/A</v>
      </c>
      <c r="E39" s="382">
        <f t="shared" si="2"/>
        <v>49.51294016666666</v>
      </c>
      <c r="F39" s="322">
        <v>48.670070000000003</v>
      </c>
      <c r="G39" s="103"/>
    </row>
    <row r="40" spans="1:7" x14ac:dyDescent="0.25">
      <c r="A40" s="109">
        <f t="shared" si="1"/>
        <v>2022</v>
      </c>
      <c r="B40" s="320">
        <v>44743</v>
      </c>
      <c r="C40" s="321">
        <v>49.301246999999996</v>
      </c>
      <c r="D40" s="105" t="e">
        <v>#N/A</v>
      </c>
      <c r="E40" s="382">
        <f t="shared" si="2"/>
        <v>49.51294016666666</v>
      </c>
      <c r="F40" s="322">
        <v>49.301246999999996</v>
      </c>
      <c r="G40" s="103"/>
    </row>
    <row r="41" spans="1:7" x14ac:dyDescent="0.25">
      <c r="A41" s="109">
        <f t="shared" si="1"/>
        <v>2022</v>
      </c>
      <c r="B41" s="320">
        <v>44774</v>
      </c>
      <c r="C41" s="321">
        <v>53.601346999999997</v>
      </c>
      <c r="D41" s="105" t="e">
        <v>#N/A</v>
      </c>
      <c r="E41" s="382">
        <f t="shared" si="2"/>
        <v>49.51294016666666</v>
      </c>
      <c r="F41" s="322">
        <v>53.601346999999997</v>
      </c>
      <c r="G41" s="103"/>
    </row>
    <row r="42" spans="1:7" x14ac:dyDescent="0.25">
      <c r="A42" s="109">
        <f t="shared" si="1"/>
        <v>2022</v>
      </c>
      <c r="B42" s="320">
        <v>44805</v>
      </c>
      <c r="C42" s="321">
        <v>51.574119000000003</v>
      </c>
      <c r="D42" s="105" t="e">
        <v>#N/A</v>
      </c>
      <c r="E42" s="382">
        <f t="shared" si="2"/>
        <v>49.51294016666666</v>
      </c>
      <c r="F42" s="322">
        <v>51.574119000000003</v>
      </c>
      <c r="G42" s="103"/>
    </row>
    <row r="43" spans="1:7" x14ac:dyDescent="0.25">
      <c r="A43" s="109">
        <f t="shared" si="1"/>
        <v>2022</v>
      </c>
      <c r="B43" s="320">
        <v>44835</v>
      </c>
      <c r="C43" s="321">
        <v>51.331895000000003</v>
      </c>
      <c r="D43" s="105" t="e">
        <v>#N/A</v>
      </c>
      <c r="E43" s="382">
        <f t="shared" si="2"/>
        <v>49.51294016666666</v>
      </c>
      <c r="F43" s="322">
        <v>51.331895000000003</v>
      </c>
      <c r="G43" s="103"/>
    </row>
    <row r="44" spans="1:7" x14ac:dyDescent="0.25">
      <c r="A44" s="109">
        <f t="shared" si="1"/>
        <v>2022</v>
      </c>
      <c r="B44" s="320">
        <v>44866</v>
      </c>
      <c r="C44" s="321">
        <v>48.753593000000002</v>
      </c>
      <c r="D44" s="105" t="e">
        <v>#N/A</v>
      </c>
      <c r="E44" s="382">
        <f>AVERAGEIF($A$34:$A$45,A44,$F$34:$F$45)</f>
        <v>49.51294016666666</v>
      </c>
      <c r="F44" s="322">
        <v>48.753593000000002</v>
      </c>
      <c r="G44" s="103"/>
    </row>
    <row r="45" spans="1:7" x14ac:dyDescent="0.25">
      <c r="A45" s="109">
        <f t="shared" si="1"/>
        <v>2022</v>
      </c>
      <c r="B45" s="320">
        <v>44896</v>
      </c>
      <c r="C45" s="321">
        <v>45.672547000000002</v>
      </c>
      <c r="D45" s="105" t="e">
        <v>#N/A</v>
      </c>
      <c r="E45" s="322"/>
      <c r="F45" s="322">
        <v>45.672547000000002</v>
      </c>
      <c r="G45" s="103"/>
    </row>
    <row r="46" spans="1:7" x14ac:dyDescent="0.25">
      <c r="A46" s="109">
        <f t="shared" ref="A46:A93" si="3">YEAR(B46)</f>
        <v>2023</v>
      </c>
      <c r="B46" s="320">
        <v>44927</v>
      </c>
      <c r="C46" s="321">
        <v>51.052731999999999</v>
      </c>
      <c r="D46" s="105" t="e">
        <v>#N/A</v>
      </c>
      <c r="E46" s="322"/>
      <c r="F46" s="322">
        <v>51.052731999999999</v>
      </c>
      <c r="G46" s="103"/>
    </row>
    <row r="47" spans="1:7" x14ac:dyDescent="0.25">
      <c r="A47" s="109">
        <f t="shared" si="3"/>
        <v>2023</v>
      </c>
      <c r="B47" s="320">
        <v>44958</v>
      </c>
      <c r="C47" s="321">
        <v>45.750903999999998</v>
      </c>
      <c r="D47" s="105" t="e">
        <v>#N/A</v>
      </c>
      <c r="E47" s="322">
        <f t="shared" ref="E47:E56" si="4">AVERAGEIF($A$46:$A$107,A47,$F$46:$F$107)</f>
        <v>48.162834750000002</v>
      </c>
      <c r="F47" s="322">
        <v>45.750903999999998</v>
      </c>
      <c r="G47" s="103"/>
    </row>
    <row r="48" spans="1:7" x14ac:dyDescent="0.25">
      <c r="A48" s="109">
        <f t="shared" si="3"/>
        <v>2023</v>
      </c>
      <c r="B48" s="320">
        <v>44986</v>
      </c>
      <c r="C48" s="321">
        <v>52.027268999999997</v>
      </c>
      <c r="D48" s="105" t="e">
        <v>#N/A</v>
      </c>
      <c r="E48" s="322">
        <f t="shared" si="4"/>
        <v>48.162834750000002</v>
      </c>
      <c r="F48" s="322">
        <v>52.027268999999997</v>
      </c>
      <c r="G48" s="300"/>
    </row>
    <row r="49" spans="1:7" x14ac:dyDescent="0.25">
      <c r="A49" s="109">
        <f t="shared" si="3"/>
        <v>2023</v>
      </c>
      <c r="B49" s="320">
        <v>45017</v>
      </c>
      <c r="C49" s="321">
        <v>47.006179000000003</v>
      </c>
      <c r="D49" s="105" t="e">
        <v>#N/A</v>
      </c>
      <c r="E49" s="322">
        <f t="shared" si="4"/>
        <v>48.162834750000002</v>
      </c>
      <c r="F49" s="322">
        <v>47.006179000000003</v>
      </c>
      <c r="G49" s="103"/>
    </row>
    <row r="50" spans="1:7" x14ac:dyDescent="0.25">
      <c r="A50" s="109">
        <f t="shared" si="3"/>
        <v>2023</v>
      </c>
      <c r="B50" s="320">
        <v>45047</v>
      </c>
      <c r="C50" s="321">
        <v>48.262134000000003</v>
      </c>
      <c r="D50" s="105" t="e">
        <v>#N/A</v>
      </c>
      <c r="E50" s="322">
        <f t="shared" si="4"/>
        <v>48.162834750000002</v>
      </c>
      <c r="F50" s="322">
        <v>48.262134000000003</v>
      </c>
      <c r="G50" s="103"/>
    </row>
    <row r="51" spans="1:7" x14ac:dyDescent="0.25">
      <c r="A51" s="109">
        <f t="shared" si="3"/>
        <v>2023</v>
      </c>
      <c r="B51" s="320">
        <v>45078</v>
      </c>
      <c r="C51" s="321">
        <v>47.18356</v>
      </c>
      <c r="D51" s="105" t="e">
        <v>#N/A</v>
      </c>
      <c r="E51" s="322">
        <f t="shared" si="4"/>
        <v>48.162834750000002</v>
      </c>
      <c r="F51" s="322">
        <v>47.18356</v>
      </c>
      <c r="G51" s="103"/>
    </row>
    <row r="52" spans="1:7" x14ac:dyDescent="0.25">
      <c r="A52" s="109">
        <f t="shared" si="3"/>
        <v>2023</v>
      </c>
      <c r="B52" s="320">
        <v>45108</v>
      </c>
      <c r="C52" s="321">
        <v>46.594642999999998</v>
      </c>
      <c r="D52" s="105" t="e">
        <v>#N/A</v>
      </c>
      <c r="E52" s="322">
        <f t="shared" si="4"/>
        <v>48.162834750000002</v>
      </c>
      <c r="F52" s="322">
        <v>46.594642999999998</v>
      </c>
      <c r="G52" s="103"/>
    </row>
    <row r="53" spans="1:7" x14ac:dyDescent="0.25">
      <c r="A53" s="109">
        <f t="shared" si="3"/>
        <v>2023</v>
      </c>
      <c r="B53" s="320">
        <v>45139</v>
      </c>
      <c r="C53" s="321">
        <v>50.624502999999997</v>
      </c>
      <c r="D53" s="105" t="e">
        <v>#N/A</v>
      </c>
      <c r="E53" s="322">
        <f t="shared" si="4"/>
        <v>48.162834750000002</v>
      </c>
      <c r="F53" s="322">
        <v>50.624502999999997</v>
      </c>
      <c r="G53" s="103"/>
    </row>
    <row r="54" spans="1:7" x14ac:dyDescent="0.25">
      <c r="A54" s="109">
        <f t="shared" si="3"/>
        <v>2023</v>
      </c>
      <c r="B54" s="320">
        <v>45170</v>
      </c>
      <c r="C54" s="321">
        <v>48.619798000000003</v>
      </c>
      <c r="D54" s="105" t="e">
        <v>#N/A</v>
      </c>
      <c r="E54" s="322">
        <f t="shared" si="4"/>
        <v>48.162834750000002</v>
      </c>
      <c r="F54" s="322">
        <v>48.619798000000003</v>
      </c>
      <c r="G54" s="103"/>
    </row>
    <row r="55" spans="1:7" x14ac:dyDescent="0.25">
      <c r="A55" s="109">
        <f t="shared" si="3"/>
        <v>2023</v>
      </c>
      <c r="B55" s="320">
        <v>45200</v>
      </c>
      <c r="C55" s="321">
        <v>47.602803999999999</v>
      </c>
      <c r="D55" s="105" t="e">
        <v>#N/A</v>
      </c>
      <c r="E55" s="322">
        <f t="shared" si="4"/>
        <v>48.162834750000002</v>
      </c>
      <c r="F55" s="322">
        <v>47.602803999999999</v>
      </c>
      <c r="G55" s="103"/>
    </row>
    <row r="56" spans="1:7" x14ac:dyDescent="0.25">
      <c r="A56" s="109">
        <f t="shared" si="3"/>
        <v>2023</v>
      </c>
      <c r="B56" s="320">
        <v>45231</v>
      </c>
      <c r="C56" s="321">
        <v>47.518639</v>
      </c>
      <c r="D56" s="105" t="e">
        <v>#N/A</v>
      </c>
      <c r="E56" s="322">
        <f t="shared" si="4"/>
        <v>48.162834750000002</v>
      </c>
      <c r="F56" s="322">
        <v>47.518639</v>
      </c>
      <c r="G56" s="103"/>
    </row>
    <row r="57" spans="1:7" x14ac:dyDescent="0.25">
      <c r="A57" s="109">
        <f t="shared" si="3"/>
        <v>2023</v>
      </c>
      <c r="B57" s="320">
        <v>45261</v>
      </c>
      <c r="C57" s="321">
        <v>45.710852000000003</v>
      </c>
      <c r="D57" s="105" t="e">
        <v>#N/A</v>
      </c>
      <c r="E57" s="322"/>
      <c r="F57" s="322">
        <v>45.710852000000003</v>
      </c>
      <c r="G57" s="103"/>
    </row>
    <row r="58" spans="1:7" x14ac:dyDescent="0.25">
      <c r="A58" s="109">
        <f t="shared" si="3"/>
        <v>2024</v>
      </c>
      <c r="B58" s="320">
        <v>45292</v>
      </c>
      <c r="C58" s="321">
        <v>44.052010000000003</v>
      </c>
      <c r="D58" s="105" t="e">
        <v>#N/A</v>
      </c>
      <c r="E58" s="322"/>
      <c r="F58" s="322">
        <v>44.052010000000003</v>
      </c>
      <c r="G58" s="103"/>
    </row>
    <row r="59" spans="1:7" x14ac:dyDescent="0.25">
      <c r="A59" s="109">
        <f t="shared" si="3"/>
        <v>2024</v>
      </c>
      <c r="B59" s="320">
        <v>45323</v>
      </c>
      <c r="C59" s="321">
        <v>44.010722000000001</v>
      </c>
      <c r="D59" s="105" t="e">
        <v>#N/A</v>
      </c>
      <c r="E59" s="322">
        <f t="shared" ref="E59:E68" si="5">AVERAGEIF($A$46:$A$107,A59,$F$46:$F$107)</f>
        <v>42.677357749999999</v>
      </c>
      <c r="F59" s="322">
        <v>44.010722000000001</v>
      </c>
      <c r="G59" s="103"/>
    </row>
    <row r="60" spans="1:7" x14ac:dyDescent="0.25">
      <c r="A60" s="109">
        <f t="shared" si="3"/>
        <v>2024</v>
      </c>
      <c r="B60" s="320">
        <v>45352</v>
      </c>
      <c r="C60" s="321">
        <v>41.808231999999997</v>
      </c>
      <c r="D60" s="105" t="e">
        <v>#N/A</v>
      </c>
      <c r="E60" s="322">
        <f t="shared" si="5"/>
        <v>42.677357749999999</v>
      </c>
      <c r="F60" s="322">
        <v>41.808231999999997</v>
      </c>
      <c r="G60" s="300"/>
    </row>
    <row r="61" spans="1:7" x14ac:dyDescent="0.25">
      <c r="A61" s="109">
        <f t="shared" si="3"/>
        <v>2024</v>
      </c>
      <c r="B61" s="320">
        <v>45383</v>
      </c>
      <c r="C61" s="321">
        <v>35.709395000000001</v>
      </c>
      <c r="D61" s="105" t="e">
        <v>#N/A</v>
      </c>
      <c r="E61" s="322">
        <f t="shared" si="5"/>
        <v>42.677357749999999</v>
      </c>
      <c r="F61" s="322">
        <v>35.709395000000001</v>
      </c>
      <c r="G61" s="103"/>
    </row>
    <row r="62" spans="1:7" x14ac:dyDescent="0.25">
      <c r="A62" s="109">
        <f t="shared" si="3"/>
        <v>2024</v>
      </c>
      <c r="B62" s="320">
        <v>45413</v>
      </c>
      <c r="C62" s="321">
        <v>39.370106</v>
      </c>
      <c r="D62" s="105" t="e">
        <v>#N/A</v>
      </c>
      <c r="E62" s="322">
        <f t="shared" si="5"/>
        <v>42.677357749999999</v>
      </c>
      <c r="F62" s="322">
        <v>39.370106</v>
      </c>
      <c r="G62" s="103"/>
    </row>
    <row r="63" spans="1:7" x14ac:dyDescent="0.25">
      <c r="A63" s="109">
        <f t="shared" si="3"/>
        <v>2024</v>
      </c>
      <c r="B63" s="320">
        <v>45444</v>
      </c>
      <c r="C63" s="321">
        <v>43.003757999999998</v>
      </c>
      <c r="D63" s="105" t="e">
        <v>#N/A</v>
      </c>
      <c r="E63" s="322">
        <f t="shared" si="5"/>
        <v>42.677357749999999</v>
      </c>
      <c r="F63" s="322">
        <v>43.003757999999998</v>
      </c>
      <c r="G63" s="103"/>
    </row>
    <row r="64" spans="1:7" x14ac:dyDescent="0.25">
      <c r="A64" s="109">
        <f t="shared" si="3"/>
        <v>2024</v>
      </c>
      <c r="B64" s="320">
        <v>45474</v>
      </c>
      <c r="C64" s="321">
        <v>43.342917999999997</v>
      </c>
      <c r="D64" s="105" t="e">
        <v>#N/A</v>
      </c>
      <c r="E64" s="322">
        <f t="shared" si="5"/>
        <v>42.677357749999999</v>
      </c>
      <c r="F64" s="322">
        <v>43.342917999999997</v>
      </c>
      <c r="G64" s="103"/>
    </row>
    <row r="65" spans="1:7" x14ac:dyDescent="0.25">
      <c r="A65" s="109">
        <f t="shared" si="3"/>
        <v>2024</v>
      </c>
      <c r="B65" s="320">
        <v>45505</v>
      </c>
      <c r="C65" s="321">
        <v>47.110135</v>
      </c>
      <c r="D65" s="105" t="e">
        <v>#N/A</v>
      </c>
      <c r="E65" s="322">
        <f t="shared" si="5"/>
        <v>42.677357749999999</v>
      </c>
      <c r="F65" s="322">
        <v>47.110135</v>
      </c>
      <c r="G65" s="103"/>
    </row>
    <row r="66" spans="1:7" x14ac:dyDescent="0.25">
      <c r="A66" s="109">
        <f t="shared" si="3"/>
        <v>2024</v>
      </c>
      <c r="B66" s="320">
        <v>45536</v>
      </c>
      <c r="C66" s="321">
        <v>45.723695999999997</v>
      </c>
      <c r="D66" s="105" t="e">
        <v>#N/A</v>
      </c>
      <c r="E66" s="322">
        <f t="shared" si="5"/>
        <v>42.677357749999999</v>
      </c>
      <c r="F66" s="322">
        <v>45.723695999999997</v>
      </c>
      <c r="G66" s="103"/>
    </row>
    <row r="67" spans="1:7" x14ac:dyDescent="0.25">
      <c r="A67" s="109">
        <f t="shared" si="3"/>
        <v>2024</v>
      </c>
      <c r="B67" s="320">
        <v>45566</v>
      </c>
      <c r="C67" s="321">
        <v>44.295355000000001</v>
      </c>
      <c r="D67" s="105" t="e">
        <v>#N/A</v>
      </c>
      <c r="E67" s="322">
        <f t="shared" si="5"/>
        <v>42.677357749999999</v>
      </c>
      <c r="F67" s="322">
        <v>44.295355000000001</v>
      </c>
      <c r="G67" s="103"/>
    </row>
    <row r="68" spans="1:7" x14ac:dyDescent="0.25">
      <c r="A68" s="109">
        <f t="shared" si="3"/>
        <v>2024</v>
      </c>
      <c r="B68" s="320">
        <v>45597</v>
      </c>
      <c r="C68" s="321">
        <v>40.96387</v>
      </c>
      <c r="D68" s="105" t="e">
        <v>#N/A</v>
      </c>
      <c r="E68" s="322">
        <f t="shared" si="5"/>
        <v>42.677357749999999</v>
      </c>
      <c r="F68" s="322">
        <v>40.96387</v>
      </c>
      <c r="G68" s="103"/>
    </row>
    <row r="69" spans="1:7" x14ac:dyDescent="0.25">
      <c r="A69" s="109">
        <f t="shared" si="3"/>
        <v>2024</v>
      </c>
      <c r="B69" s="320">
        <v>45627</v>
      </c>
      <c r="C69" s="321">
        <v>42.738095999999999</v>
      </c>
      <c r="D69" s="105" t="e">
        <v>#N/A</v>
      </c>
      <c r="E69" s="322"/>
      <c r="F69" s="322">
        <v>42.738095999999999</v>
      </c>
      <c r="G69" s="103"/>
    </row>
    <row r="70" spans="1:7" x14ac:dyDescent="0.25">
      <c r="A70" s="109">
        <f t="shared" si="3"/>
        <v>2025</v>
      </c>
      <c r="B70" s="320">
        <v>45658</v>
      </c>
      <c r="C70" s="321">
        <v>44.845035000000003</v>
      </c>
      <c r="D70" s="105" t="e">
        <v>#N/A</v>
      </c>
      <c r="E70" s="322"/>
      <c r="F70" s="322">
        <v>44.845035000000003</v>
      </c>
      <c r="G70" s="103"/>
    </row>
    <row r="71" spans="1:7" x14ac:dyDescent="0.25">
      <c r="A71" s="109">
        <f t="shared" si="3"/>
        <v>2025</v>
      </c>
      <c r="B71" s="320">
        <v>45689</v>
      </c>
      <c r="C71" s="321">
        <v>39.706701000000002</v>
      </c>
      <c r="D71" s="105" t="e">
        <v>#N/A</v>
      </c>
      <c r="E71" s="322">
        <f t="shared" ref="E71:E80" si="6">AVERAGEIF($A$46:$A$107,A71,$F$46:$F$107)</f>
        <v>43.851389178583332</v>
      </c>
      <c r="F71" s="322">
        <v>39.706701000000002</v>
      </c>
      <c r="G71" s="103"/>
    </row>
    <row r="72" spans="1:7" x14ac:dyDescent="0.25">
      <c r="A72" s="109">
        <f t="shared" si="3"/>
        <v>2025</v>
      </c>
      <c r="B72" s="320">
        <v>45717</v>
      </c>
      <c r="C72" s="321">
        <v>47.781933000000002</v>
      </c>
      <c r="D72" s="105" t="e">
        <v>#N/A</v>
      </c>
      <c r="E72" s="322">
        <f t="shared" si="6"/>
        <v>43.851389178583332</v>
      </c>
      <c r="F72" s="322">
        <v>47.781933000000002</v>
      </c>
      <c r="G72" s="300"/>
    </row>
    <row r="73" spans="1:7" x14ac:dyDescent="0.25">
      <c r="A73" s="109">
        <f t="shared" si="3"/>
        <v>2025</v>
      </c>
      <c r="B73" s="320">
        <v>45748</v>
      </c>
      <c r="C73" s="321">
        <v>41.876334</v>
      </c>
      <c r="D73" s="105" t="e">
        <v>#N/A</v>
      </c>
      <c r="E73" s="322">
        <f t="shared" si="6"/>
        <v>43.851389178583332</v>
      </c>
      <c r="F73" s="322">
        <v>41.876334</v>
      </c>
      <c r="G73" s="103"/>
    </row>
    <row r="74" spans="1:7" x14ac:dyDescent="0.25">
      <c r="A74" s="109">
        <f t="shared" si="3"/>
        <v>2025</v>
      </c>
      <c r="B74" s="320">
        <v>45778</v>
      </c>
      <c r="C74" s="321">
        <v>44.020249</v>
      </c>
      <c r="D74" s="105" t="e">
        <v>#N/A</v>
      </c>
      <c r="E74" s="322">
        <f t="shared" si="6"/>
        <v>43.851389178583332</v>
      </c>
      <c r="F74" s="322">
        <v>44.020249</v>
      </c>
      <c r="G74" s="103"/>
    </row>
    <row r="75" spans="1:7" x14ac:dyDescent="0.25">
      <c r="A75" s="109">
        <f t="shared" si="3"/>
        <v>2025</v>
      </c>
      <c r="B75" s="320">
        <v>45809</v>
      </c>
      <c r="C75" s="321">
        <v>42.239888000000001</v>
      </c>
      <c r="D75" s="105" t="e">
        <v>#N/A</v>
      </c>
      <c r="E75" s="322">
        <f t="shared" si="6"/>
        <v>43.851389178583332</v>
      </c>
      <c r="F75" s="322">
        <v>42.239888000000001</v>
      </c>
      <c r="G75" s="103"/>
    </row>
    <row r="76" spans="1:7" x14ac:dyDescent="0.25">
      <c r="A76" s="109">
        <f t="shared" si="3"/>
        <v>2025</v>
      </c>
      <c r="B76" s="320">
        <v>45839</v>
      </c>
      <c r="C76" s="321">
        <v>46.958624999999998</v>
      </c>
      <c r="D76" s="105" t="e">
        <v>#N/A</v>
      </c>
      <c r="E76" s="322">
        <f t="shared" si="6"/>
        <v>43.851389178583332</v>
      </c>
      <c r="F76" s="322">
        <v>46.958624999999998</v>
      </c>
      <c r="G76" s="103"/>
    </row>
    <row r="77" spans="1:7" x14ac:dyDescent="0.25">
      <c r="A77" s="109">
        <f t="shared" si="3"/>
        <v>2025</v>
      </c>
      <c r="B77" s="320">
        <v>45870</v>
      </c>
      <c r="C77" s="321">
        <v>48.646165000000003</v>
      </c>
      <c r="D77" s="105" t="e">
        <v>#N/A</v>
      </c>
      <c r="E77" s="322">
        <f t="shared" si="6"/>
        <v>43.851389178583332</v>
      </c>
      <c r="F77" s="322">
        <v>48.646165000000003</v>
      </c>
      <c r="G77" s="103"/>
    </row>
    <row r="78" spans="1:7" x14ac:dyDescent="0.25">
      <c r="A78" s="109">
        <f t="shared" si="3"/>
        <v>2025</v>
      </c>
      <c r="B78" s="320">
        <v>45901</v>
      </c>
      <c r="C78" s="321">
        <v>45.458542000000001</v>
      </c>
      <c r="D78" s="105" t="e">
        <v>#N/A</v>
      </c>
      <c r="E78" s="322">
        <f t="shared" si="6"/>
        <v>43.851389178583332</v>
      </c>
      <c r="F78" s="322">
        <v>45.458542000000001</v>
      </c>
      <c r="G78" s="103"/>
    </row>
    <row r="79" spans="1:7" x14ac:dyDescent="0.25">
      <c r="A79" s="109">
        <f t="shared" si="3"/>
        <v>2025</v>
      </c>
      <c r="B79" s="320">
        <v>45931</v>
      </c>
      <c r="C79" s="321">
        <v>44.601948143000001</v>
      </c>
      <c r="D79" s="105">
        <v>44.601948143000001</v>
      </c>
      <c r="E79" s="322">
        <f t="shared" si="6"/>
        <v>43.851389178583332</v>
      </c>
      <c r="F79" s="322">
        <v>44.601948143000001</v>
      </c>
      <c r="G79" s="103"/>
    </row>
    <row r="80" spans="1:7" x14ac:dyDescent="0.25">
      <c r="A80" s="109">
        <f t="shared" si="3"/>
        <v>2025</v>
      </c>
      <c r="B80" s="320">
        <v>45962</v>
      </c>
      <c r="C80" s="321" t="e">
        <v>#N/A</v>
      </c>
      <c r="D80" s="105">
        <v>40.626669999999997</v>
      </c>
      <c r="E80" s="322">
        <f t="shared" si="6"/>
        <v>43.851389178583332</v>
      </c>
      <c r="F80" s="322">
        <v>40.626669999999997</v>
      </c>
      <c r="G80" s="103"/>
    </row>
    <row r="81" spans="1:7" x14ac:dyDescent="0.25">
      <c r="A81" s="109">
        <f t="shared" si="3"/>
        <v>2025</v>
      </c>
      <c r="B81" s="320">
        <v>45992</v>
      </c>
      <c r="C81" s="321" t="e">
        <v>#N/A</v>
      </c>
      <c r="D81" s="105">
        <v>39.45458</v>
      </c>
      <c r="E81" s="322"/>
      <c r="F81" s="322">
        <v>39.45458</v>
      </c>
      <c r="G81" s="103"/>
    </row>
    <row r="82" spans="1:7" x14ac:dyDescent="0.25">
      <c r="A82" s="109">
        <f t="shared" si="3"/>
        <v>2026</v>
      </c>
      <c r="B82" s="320">
        <v>46023</v>
      </c>
      <c r="C82" s="321" t="e">
        <v>#N/A</v>
      </c>
      <c r="D82" s="105">
        <v>44.701819999999998</v>
      </c>
      <c r="E82" s="322"/>
      <c r="F82" s="322">
        <v>44.701819999999998</v>
      </c>
      <c r="G82" s="103"/>
    </row>
    <row r="83" spans="1:7" x14ac:dyDescent="0.25">
      <c r="A83" s="109">
        <f t="shared" si="3"/>
        <v>2026</v>
      </c>
      <c r="B83" s="320">
        <v>46054</v>
      </c>
      <c r="C83" s="321" t="e">
        <v>#N/A</v>
      </c>
      <c r="D83" s="105">
        <v>39.870330000000003</v>
      </c>
      <c r="E83" s="322">
        <f t="shared" ref="E83:E92" si="7">AVERAGEIF($A$46:$A$107,A83,$F$46:$F$107)</f>
        <v>42.399350833333337</v>
      </c>
      <c r="F83" s="322">
        <v>39.870330000000003</v>
      </c>
      <c r="G83" s="103"/>
    </row>
    <row r="84" spans="1:7" x14ac:dyDescent="0.25">
      <c r="A84" s="109">
        <f t="shared" si="3"/>
        <v>2026</v>
      </c>
      <c r="B84" s="320">
        <v>46082</v>
      </c>
      <c r="C84" s="321" t="e">
        <v>#N/A</v>
      </c>
      <c r="D84" s="105">
        <v>43.218000000000004</v>
      </c>
      <c r="E84" s="322">
        <f t="shared" si="7"/>
        <v>42.399350833333337</v>
      </c>
      <c r="F84" s="322">
        <v>43.218000000000004</v>
      </c>
      <c r="G84" s="300"/>
    </row>
    <row r="85" spans="1:7" x14ac:dyDescent="0.25">
      <c r="A85" s="109">
        <f t="shared" si="3"/>
        <v>2026</v>
      </c>
      <c r="B85" s="320">
        <v>46113</v>
      </c>
      <c r="C85" s="321" t="e">
        <v>#N/A</v>
      </c>
      <c r="D85" s="105">
        <v>38.447200000000002</v>
      </c>
      <c r="E85" s="322">
        <f t="shared" si="7"/>
        <v>42.399350833333337</v>
      </c>
      <c r="F85" s="322">
        <v>38.447200000000002</v>
      </c>
      <c r="G85" s="103"/>
    </row>
    <row r="86" spans="1:7" x14ac:dyDescent="0.25">
      <c r="A86" s="109">
        <f t="shared" si="3"/>
        <v>2026</v>
      </c>
      <c r="B86" s="320">
        <v>46143</v>
      </c>
      <c r="C86" s="321" t="e">
        <v>#N/A</v>
      </c>
      <c r="D86" s="105">
        <v>40.451990000000002</v>
      </c>
      <c r="E86" s="322">
        <f t="shared" si="7"/>
        <v>42.399350833333337</v>
      </c>
      <c r="F86" s="322">
        <v>40.451990000000002</v>
      </c>
      <c r="G86" s="103"/>
    </row>
    <row r="87" spans="1:7" x14ac:dyDescent="0.25">
      <c r="A87" s="109">
        <f t="shared" si="3"/>
        <v>2026</v>
      </c>
      <c r="B87" s="320">
        <v>46174</v>
      </c>
      <c r="C87" s="321" t="e">
        <v>#N/A</v>
      </c>
      <c r="D87" s="105">
        <v>40.071599999999997</v>
      </c>
      <c r="E87" s="322">
        <f t="shared" si="7"/>
        <v>42.399350833333337</v>
      </c>
      <c r="F87" s="322">
        <v>40.071599999999997</v>
      </c>
      <c r="G87" s="103"/>
    </row>
    <row r="88" spans="1:7" x14ac:dyDescent="0.25">
      <c r="A88" s="109">
        <f t="shared" si="3"/>
        <v>2026</v>
      </c>
      <c r="B88" s="320">
        <v>46204</v>
      </c>
      <c r="C88" s="321" t="e">
        <v>#N/A</v>
      </c>
      <c r="D88" s="105">
        <v>41.730989999999998</v>
      </c>
      <c r="E88" s="322">
        <f t="shared" si="7"/>
        <v>42.399350833333337</v>
      </c>
      <c r="F88" s="322">
        <v>41.730989999999998</v>
      </c>
      <c r="G88" s="103"/>
    </row>
    <row r="89" spans="1:7" x14ac:dyDescent="0.25">
      <c r="A89" s="109">
        <f t="shared" si="3"/>
        <v>2026</v>
      </c>
      <c r="B89" s="320">
        <v>46235</v>
      </c>
      <c r="C89" s="321" t="e">
        <v>#N/A</v>
      </c>
      <c r="D89" s="105">
        <v>46.621139999999997</v>
      </c>
      <c r="E89" s="322">
        <f t="shared" si="7"/>
        <v>42.399350833333337</v>
      </c>
      <c r="F89" s="322">
        <v>46.621139999999997</v>
      </c>
      <c r="G89" s="103"/>
    </row>
    <row r="90" spans="1:7" x14ac:dyDescent="0.25">
      <c r="A90" s="109">
        <f t="shared" si="3"/>
        <v>2026</v>
      </c>
      <c r="B90" s="320">
        <v>46266</v>
      </c>
      <c r="C90" s="321" t="e">
        <v>#N/A</v>
      </c>
      <c r="D90" s="105">
        <v>43.104849999999999</v>
      </c>
      <c r="E90" s="322">
        <f t="shared" si="7"/>
        <v>42.399350833333337</v>
      </c>
      <c r="F90" s="322">
        <v>43.104849999999999</v>
      </c>
      <c r="G90" s="103"/>
    </row>
    <row r="91" spans="1:7" x14ac:dyDescent="0.25">
      <c r="A91" s="109">
        <f t="shared" si="3"/>
        <v>2026</v>
      </c>
      <c r="B91" s="320">
        <v>46296</v>
      </c>
      <c r="C91" s="321" t="e">
        <v>#N/A</v>
      </c>
      <c r="D91" s="105">
        <v>44.625340000000001</v>
      </c>
      <c r="E91" s="322">
        <f t="shared" si="7"/>
        <v>42.399350833333337</v>
      </c>
      <c r="F91" s="322">
        <v>44.625340000000001</v>
      </c>
      <c r="G91" s="103"/>
    </row>
    <row r="92" spans="1:7" x14ac:dyDescent="0.25">
      <c r="A92" s="109">
        <f t="shared" si="3"/>
        <v>2026</v>
      </c>
      <c r="B92" s="320">
        <v>46327</v>
      </c>
      <c r="C92" s="321" t="e">
        <v>#N/A</v>
      </c>
      <c r="D92" s="105">
        <v>43.301349999999999</v>
      </c>
      <c r="E92" s="322">
        <f t="shared" si="7"/>
        <v>42.399350833333337</v>
      </c>
      <c r="F92" s="322">
        <v>43.301349999999999</v>
      </c>
      <c r="G92" s="103"/>
    </row>
    <row r="93" spans="1:7" x14ac:dyDescent="0.25">
      <c r="A93" s="109">
        <f t="shared" si="3"/>
        <v>2026</v>
      </c>
      <c r="B93" s="320">
        <v>46357</v>
      </c>
      <c r="C93" s="321" t="e">
        <v>#N/A</v>
      </c>
      <c r="D93" s="105">
        <v>42.647599999999997</v>
      </c>
      <c r="E93" s="322"/>
      <c r="F93" s="322">
        <v>42.647599999999997</v>
      </c>
      <c r="G93" s="103"/>
    </row>
    <row r="94" spans="1:7" x14ac:dyDescent="0.25">
      <c r="A94" s="109"/>
      <c r="B94" s="320"/>
      <c r="C94" s="109"/>
      <c r="D94" s="109"/>
      <c r="E94" s="109"/>
      <c r="F94" s="322"/>
      <c r="G94" s="103"/>
    </row>
    <row r="95" spans="1:7" x14ac:dyDescent="0.25">
      <c r="A95" s="109"/>
      <c r="B95" s="320"/>
      <c r="C95" s="109"/>
      <c r="D95" s="109"/>
      <c r="E95" s="109"/>
      <c r="F95" s="322"/>
      <c r="G95" s="103"/>
    </row>
    <row r="96" spans="1:7" x14ac:dyDescent="0.25">
      <c r="A96" s="109"/>
      <c r="B96" s="320"/>
      <c r="C96" s="109"/>
      <c r="D96" s="109"/>
      <c r="E96" s="109"/>
      <c r="F96" s="322"/>
      <c r="G96" s="103"/>
    </row>
    <row r="97" spans="1:7" x14ac:dyDescent="0.25">
      <c r="A97" s="109"/>
      <c r="B97" s="320"/>
      <c r="C97" s="109"/>
      <c r="D97" s="109"/>
      <c r="E97" s="109"/>
      <c r="F97" s="322"/>
      <c r="G97" s="103"/>
    </row>
    <row r="98" spans="1:7" x14ac:dyDescent="0.25">
      <c r="A98" s="52"/>
      <c r="B98" s="52" t="s">
        <v>0</v>
      </c>
      <c r="C98" s="109"/>
      <c r="D98" s="109"/>
      <c r="E98" s="109"/>
      <c r="F98" s="322"/>
      <c r="G98" s="103"/>
    </row>
    <row r="99" spans="1:7" x14ac:dyDescent="0.25">
      <c r="A99" s="21">
        <v>2.5</v>
      </c>
      <c r="B99" s="20">
        <v>-200</v>
      </c>
      <c r="C99" s="109"/>
      <c r="D99" s="109"/>
      <c r="E99" s="109"/>
      <c r="F99" s="322"/>
      <c r="G99" s="103"/>
    </row>
    <row r="100" spans="1:7" x14ac:dyDescent="0.25">
      <c r="A100" s="21">
        <v>2.5</v>
      </c>
      <c r="B100" s="20">
        <v>70</v>
      </c>
      <c r="C100" s="109"/>
      <c r="D100" s="109"/>
      <c r="E100" s="109"/>
      <c r="F100" s="322"/>
      <c r="G100" s="103"/>
    </row>
    <row r="101" spans="1:7" x14ac:dyDescent="0.25">
      <c r="A101" s="109"/>
      <c r="B101" s="320"/>
      <c r="C101" s="109"/>
      <c r="D101" s="109"/>
      <c r="E101" s="109"/>
      <c r="F101" s="322"/>
      <c r="G101" s="103"/>
    </row>
    <row r="102" spans="1:7" x14ac:dyDescent="0.25">
      <c r="A102" s="109"/>
      <c r="B102" s="320"/>
      <c r="C102" s="109"/>
      <c r="D102" s="109"/>
      <c r="E102" s="109"/>
      <c r="F102" s="322"/>
      <c r="G102" s="103"/>
    </row>
    <row r="103" spans="1:7" x14ac:dyDescent="0.25">
      <c r="A103" s="109"/>
      <c r="B103" s="320"/>
      <c r="C103" s="109"/>
      <c r="D103" s="109"/>
      <c r="E103" s="109"/>
      <c r="F103" s="322"/>
      <c r="G103" s="103"/>
    </row>
    <row r="104" spans="1:7" x14ac:dyDescent="0.25">
      <c r="A104" s="109"/>
      <c r="B104" s="320"/>
      <c r="C104" s="109"/>
      <c r="D104" s="109"/>
      <c r="E104" s="109"/>
      <c r="F104" s="322"/>
      <c r="G104" s="103"/>
    </row>
    <row r="105" spans="1:7" x14ac:dyDescent="0.25">
      <c r="A105" s="109"/>
      <c r="B105" s="320"/>
      <c r="C105" s="109"/>
      <c r="D105" s="109"/>
      <c r="E105" s="109"/>
      <c r="F105" s="322"/>
      <c r="G105" s="103"/>
    </row>
    <row r="106" spans="1:7" x14ac:dyDescent="0.25">
      <c r="A106" s="109"/>
      <c r="B106" s="320"/>
      <c r="C106" s="322"/>
      <c r="D106" s="103"/>
      <c r="E106" s="109"/>
      <c r="F106" s="322"/>
      <c r="G106" s="103"/>
    </row>
    <row r="107" spans="1:7" x14ac:dyDescent="0.25">
      <c r="B107" s="99"/>
      <c r="C107" s="322"/>
      <c r="D107" s="103"/>
      <c r="F107" s="104"/>
      <c r="G107" s="103"/>
    </row>
    <row r="108" spans="1:7" x14ac:dyDescent="0.25">
      <c r="F108" s="104"/>
      <c r="G108" s="103"/>
    </row>
    <row r="109" spans="1:7" x14ac:dyDescent="0.25">
      <c r="F109" s="104"/>
      <c r="G109" s="103"/>
    </row>
    <row r="110" spans="1:7" x14ac:dyDescent="0.25">
      <c r="F110" s="104"/>
      <c r="G110" s="103"/>
    </row>
    <row r="111" spans="1:7" x14ac:dyDescent="0.25">
      <c r="F111" s="104"/>
      <c r="G111" s="103"/>
    </row>
    <row r="112" spans="1:7" x14ac:dyDescent="0.25">
      <c r="F112" s="104"/>
      <c r="G112" s="103"/>
    </row>
    <row r="113" spans="6:7" x14ac:dyDescent="0.25">
      <c r="F113" s="104"/>
      <c r="G113" s="103"/>
    </row>
    <row r="114" spans="6:7" x14ac:dyDescent="0.25">
      <c r="F114" s="104"/>
      <c r="G114" s="103"/>
    </row>
    <row r="115" spans="6:7" x14ac:dyDescent="0.25">
      <c r="F115" s="104"/>
      <c r="G115" s="103"/>
    </row>
    <row r="116" spans="6:7" x14ac:dyDescent="0.25">
      <c r="F116" s="104"/>
      <c r="G116" s="103"/>
    </row>
    <row r="117" spans="6:7" x14ac:dyDescent="0.25">
      <c r="F117" s="104"/>
    </row>
    <row r="118" spans="6:7" x14ac:dyDescent="0.25">
      <c r="F118" s="104"/>
    </row>
    <row r="119" spans="6:7" x14ac:dyDescent="0.25">
      <c r="F119" s="104"/>
    </row>
    <row r="120" spans="6:7" x14ac:dyDescent="0.25">
      <c r="F120" s="104"/>
    </row>
    <row r="121" spans="6:7" x14ac:dyDescent="0.25">
      <c r="F121" s="104"/>
    </row>
    <row r="122" spans="6:7" x14ac:dyDescent="0.25">
      <c r="F122" s="104"/>
    </row>
    <row r="123" spans="6:7" x14ac:dyDescent="0.25">
      <c r="F123" s="104"/>
    </row>
    <row r="124" spans="6:7" x14ac:dyDescent="0.25">
      <c r="F124" s="104"/>
    </row>
    <row r="125" spans="6:7" x14ac:dyDescent="0.25">
      <c r="F125" s="104"/>
    </row>
    <row r="126" spans="6:7" x14ac:dyDescent="0.25">
      <c r="F126" s="104"/>
    </row>
    <row r="127" spans="6:7" x14ac:dyDescent="0.25">
      <c r="F127" s="104"/>
    </row>
    <row r="128" spans="6:7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  <row r="132" spans="6:6" x14ac:dyDescent="0.25">
      <c r="F132" s="104"/>
    </row>
    <row r="133" spans="6:6" x14ac:dyDescent="0.25">
      <c r="F133" s="104"/>
    </row>
    <row r="134" spans="6:6" x14ac:dyDescent="0.25">
      <c r="F134" s="104"/>
    </row>
    <row r="135" spans="6:6" x14ac:dyDescent="0.25">
      <c r="F135" s="104"/>
    </row>
    <row r="136" spans="6:6" x14ac:dyDescent="0.25">
      <c r="F136" s="104"/>
    </row>
    <row r="137" spans="6:6" x14ac:dyDescent="0.25">
      <c r="F137" s="104"/>
    </row>
    <row r="138" spans="6:6" x14ac:dyDescent="0.25">
      <c r="F138" s="104"/>
    </row>
    <row r="139" spans="6:6" x14ac:dyDescent="0.25">
      <c r="F139" s="104"/>
    </row>
    <row r="140" spans="6:6" x14ac:dyDescent="0.25">
      <c r="F140" s="104"/>
    </row>
    <row r="141" spans="6:6" x14ac:dyDescent="0.25">
      <c r="F141" s="104"/>
    </row>
  </sheetData>
  <mergeCells count="2">
    <mergeCell ref="C24:G24"/>
    <mergeCell ref="I24:L24"/>
  </mergeCells>
  <conditionalFormatting sqref="C34:D93">
    <cfRule type="expression" dxfId="1" priority="1" stopIfTrue="1">
      <formula>ISNA(C34)</formula>
    </cfRule>
  </conditionalFormatting>
  <hyperlinks>
    <hyperlink ref="A3" location="Contents!A1" display="Return to Contents" xr:uid="{00000000-0004-0000-2100-000000000000}"/>
  </hyperlinks>
  <pageMargins left="0.7" right="0.7" top="0.75" bottom="0.75" header="0.3" footer="0.3"/>
  <pageSetup orientation="landscape" verticalDpi="599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2:AB142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15.28515625" style="97" customWidth="1"/>
    <col min="18" max="18" width="16.42578125" style="97" customWidth="1"/>
    <col min="19" max="19" width="19.7109375" style="97" customWidth="1"/>
    <col min="20" max="20" width="30.7109375" style="97" customWidth="1"/>
    <col min="21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967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Q6" s="165" t="s">
        <v>240</v>
      </c>
      <c r="R6" s="175" t="s">
        <v>250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Q7" s="166" t="s">
        <v>473</v>
      </c>
      <c r="R7" s="176" t="s">
        <v>251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Q8" s="166" t="s">
        <v>248</v>
      </c>
      <c r="R8" s="221" t="s">
        <v>252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Q9" s="172" t="s">
        <v>204</v>
      </c>
      <c r="R9" s="163" t="s">
        <v>249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2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2" x14ac:dyDescent="0.25">
      <c r="A19" s="106"/>
      <c r="B19" s="106"/>
      <c r="C19" s="106"/>
      <c r="D19" s="106"/>
      <c r="E19" s="106"/>
      <c r="F19" s="106"/>
      <c r="G19" s="137"/>
      <c r="H19" s="137"/>
      <c r="I19" s="106"/>
      <c r="J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2" x14ac:dyDescent="0.25">
      <c r="A24"/>
      <c r="B24"/>
      <c r="C24" s="463" t="s">
        <v>472</v>
      </c>
      <c r="D24" s="463"/>
      <c r="E24" s="463"/>
      <c r="F24" s="463"/>
      <c r="G24" s="463"/>
      <c r="H24" s="23"/>
      <c r="I24" s="463" t="s">
        <v>65</v>
      </c>
      <c r="J24" s="463"/>
      <c r="K24" s="463"/>
      <c r="L24" s="463"/>
    </row>
    <row r="25" spans="1:12" x14ac:dyDescent="0.25">
      <c r="A25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3"/>
      <c r="I25" s="59">
        <v>2023</v>
      </c>
      <c r="J25" s="59">
        <v>2024</v>
      </c>
      <c r="K25" s="59">
        <v>2025</v>
      </c>
      <c r="L25" s="59">
        <v>2026</v>
      </c>
    </row>
    <row r="26" spans="1:12" x14ac:dyDescent="0.25">
      <c r="A26"/>
      <c r="B26" s="21" t="s">
        <v>240</v>
      </c>
      <c r="C26" s="60">
        <v>472.83370543000001</v>
      </c>
      <c r="D26" s="60">
        <v>387.20530473000002</v>
      </c>
      <c r="E26" s="60">
        <v>373.25821078000001</v>
      </c>
      <c r="F26" s="60">
        <v>409.87002974000001</v>
      </c>
      <c r="G26" s="60">
        <v>392.49835000000002</v>
      </c>
      <c r="H26" s="21"/>
      <c r="I26" s="14">
        <f t="shared" ref="I26:L28" si="0">D26-C26</f>
        <v>-85.628400699999986</v>
      </c>
      <c r="J26" s="14">
        <f t="shared" si="0"/>
        <v>-13.94709395000001</v>
      </c>
      <c r="K26" s="14">
        <f t="shared" si="0"/>
        <v>36.611818959999994</v>
      </c>
      <c r="L26" s="14">
        <f t="shared" si="0"/>
        <v>-17.37167973999999</v>
      </c>
    </row>
    <row r="27" spans="1:12" x14ac:dyDescent="0.25">
      <c r="A27"/>
      <c r="B27" s="166" t="s">
        <v>473</v>
      </c>
      <c r="C27" s="60">
        <v>26.690862909</v>
      </c>
      <c r="D27" s="60">
        <v>22.840752085999998</v>
      </c>
      <c r="E27" s="60">
        <v>22.038029996999999</v>
      </c>
      <c r="F27" s="60">
        <v>20.218997227999999</v>
      </c>
      <c r="G27" s="60">
        <v>18.770834000000001</v>
      </c>
      <c r="H27" s="21"/>
      <c r="I27" s="14">
        <f t="shared" si="0"/>
        <v>-3.8501108230000014</v>
      </c>
      <c r="J27" s="14">
        <f t="shared" si="0"/>
        <v>-0.80272208899999953</v>
      </c>
      <c r="K27" s="14">
        <f t="shared" si="0"/>
        <v>-1.8190327689999997</v>
      </c>
      <c r="L27" s="14">
        <f t="shared" si="0"/>
        <v>-1.4481632279999985</v>
      </c>
    </row>
    <row r="28" spans="1:12" x14ac:dyDescent="0.25">
      <c r="A28"/>
      <c r="B28" s="21" t="s">
        <v>248</v>
      </c>
      <c r="C28" s="60">
        <v>16.009253025</v>
      </c>
      <c r="D28" s="60">
        <v>15.84853596</v>
      </c>
      <c r="E28" s="60">
        <v>15.514425002999999</v>
      </c>
      <c r="F28" s="60">
        <v>14.489801108</v>
      </c>
      <c r="G28" s="60">
        <v>15.165543</v>
      </c>
      <c r="H28" s="21"/>
      <c r="I28" s="14">
        <f t="shared" si="0"/>
        <v>-0.16071706500000005</v>
      </c>
      <c r="J28" s="14">
        <f t="shared" si="0"/>
        <v>-0.33411095700000004</v>
      </c>
      <c r="K28" s="14">
        <f t="shared" si="0"/>
        <v>-1.0246238949999995</v>
      </c>
      <c r="L28" s="14">
        <f t="shared" si="0"/>
        <v>0.67574189199999957</v>
      </c>
    </row>
    <row r="29" spans="1:12" x14ac:dyDescent="0.25">
      <c r="A29"/>
      <c r="B29" s="4" t="s">
        <v>204</v>
      </c>
      <c r="C29" s="61">
        <v>515.53382136000005</v>
      </c>
      <c r="D29" s="61">
        <v>425.89459277999998</v>
      </c>
      <c r="E29" s="61">
        <v>410.81066578000002</v>
      </c>
      <c r="F29" s="61">
        <v>444.57884158000002</v>
      </c>
      <c r="G29" s="61">
        <v>426.43475999999998</v>
      </c>
      <c r="H29"/>
      <c r="I29" s="46">
        <f>+SUM(I26:I28)</f>
        <v>-89.63922858799998</v>
      </c>
      <c r="J29" s="46">
        <f>+SUM(J26:J28)</f>
        <v>-15.08392699600001</v>
      </c>
      <c r="K29" s="46">
        <f>+SUM(K26:K28)</f>
        <v>33.768162295999993</v>
      </c>
      <c r="L29" s="46">
        <f>+SUM(L26:L28)</f>
        <v>-18.144101075999991</v>
      </c>
    </row>
    <row r="30" spans="1:12" x14ac:dyDescent="0.25">
      <c r="B30" s="267" t="s">
        <v>997</v>
      </c>
      <c r="C30"/>
      <c r="D30" s="2"/>
      <c r="E30"/>
      <c r="F30"/>
      <c r="G30"/>
      <c r="H30"/>
      <c r="I30" s="2"/>
      <c r="J30" s="19"/>
      <c r="K30" s="19"/>
      <c r="L30" s="19"/>
    </row>
    <row r="31" spans="1:12" x14ac:dyDescent="0.25">
      <c r="C31" s="108"/>
      <c r="D31" s="108"/>
      <c r="E31" s="108"/>
      <c r="F31" s="108"/>
      <c r="G31" s="108"/>
    </row>
    <row r="33" spans="1:8" x14ac:dyDescent="0.25">
      <c r="E33" s="141"/>
    </row>
    <row r="34" spans="1:8" x14ac:dyDescent="0.25">
      <c r="C34" s="115" t="s">
        <v>253</v>
      </c>
      <c r="D34" s="97" t="s">
        <v>211</v>
      </c>
      <c r="E34" s="107" t="s">
        <v>210</v>
      </c>
      <c r="F34" s="299" t="s">
        <v>444</v>
      </c>
    </row>
    <row r="35" spans="1:8" x14ac:dyDescent="0.25">
      <c r="A35" s="97">
        <f t="shared" ref="A35:A46" si="1">YEAR(B35)</f>
        <v>2022</v>
      </c>
      <c r="B35" s="99">
        <v>44562</v>
      </c>
      <c r="C35" s="100">
        <v>52.532774033999999</v>
      </c>
      <c r="D35" s="105" t="e">
        <v>#N/A</v>
      </c>
      <c r="E35" s="104"/>
      <c r="F35" s="104">
        <v>52.532774033999999</v>
      </c>
      <c r="G35" s="103"/>
      <c r="H35" s="104"/>
    </row>
    <row r="36" spans="1:8" x14ac:dyDescent="0.25">
      <c r="A36" s="97">
        <f t="shared" si="1"/>
        <v>2022</v>
      </c>
      <c r="B36" s="99">
        <v>44593</v>
      </c>
      <c r="C36" s="100">
        <v>43.693880972000002</v>
      </c>
      <c r="D36" s="105" t="e">
        <v>#N/A</v>
      </c>
      <c r="E36" s="104"/>
      <c r="F36" s="104">
        <v>43.693880972000002</v>
      </c>
      <c r="G36" s="103"/>
    </row>
    <row r="37" spans="1:8" x14ac:dyDescent="0.25">
      <c r="A37" s="97">
        <f t="shared" si="1"/>
        <v>2022</v>
      </c>
      <c r="B37" s="99">
        <v>44621</v>
      </c>
      <c r="C37" s="100">
        <v>38.218616445000002</v>
      </c>
      <c r="D37" s="105" t="e">
        <v>#N/A</v>
      </c>
      <c r="E37" s="142">
        <f>AVERAGEIF($A$35:$A$46,A37,$F$35:$F$46)</f>
        <v>42.961151780333331</v>
      </c>
      <c r="F37" s="104">
        <v>38.218616445000002</v>
      </c>
      <c r="G37" s="103"/>
    </row>
    <row r="38" spans="1:8" x14ac:dyDescent="0.25">
      <c r="A38" s="97">
        <f t="shared" si="1"/>
        <v>2022</v>
      </c>
      <c r="B38" s="99">
        <v>44652</v>
      </c>
      <c r="C38" s="100">
        <v>34.553562149999998</v>
      </c>
      <c r="D38" s="105" t="e">
        <v>#N/A</v>
      </c>
      <c r="E38" s="142">
        <f t="shared" ref="E38:E44" si="2">AVERAGEIF($A$35:$A$46,A38,$F$35:$F$46)</f>
        <v>42.961151780333331</v>
      </c>
      <c r="F38" s="104">
        <v>34.553562149999998</v>
      </c>
      <c r="G38" s="103"/>
    </row>
    <row r="39" spans="1:8" x14ac:dyDescent="0.25">
      <c r="A39" s="97">
        <f t="shared" si="1"/>
        <v>2022</v>
      </c>
      <c r="B39" s="99">
        <v>44682</v>
      </c>
      <c r="C39" s="100">
        <v>38.843298312999998</v>
      </c>
      <c r="D39" s="105" t="e">
        <v>#N/A</v>
      </c>
      <c r="E39" s="142">
        <f t="shared" si="2"/>
        <v>42.961151780333331</v>
      </c>
      <c r="F39" s="104">
        <v>38.843298312999998</v>
      </c>
      <c r="G39" s="103"/>
    </row>
    <row r="40" spans="1:8" x14ac:dyDescent="0.25">
      <c r="A40" s="97">
        <f t="shared" si="1"/>
        <v>2022</v>
      </c>
      <c r="B40" s="99">
        <v>44713</v>
      </c>
      <c r="C40" s="100">
        <v>45.339655229999998</v>
      </c>
      <c r="D40" s="105" t="e">
        <v>#N/A</v>
      </c>
      <c r="E40" s="142">
        <f t="shared" si="2"/>
        <v>42.961151780333331</v>
      </c>
      <c r="F40" s="104">
        <v>45.339655229999998</v>
      </c>
      <c r="G40" s="103"/>
    </row>
    <row r="41" spans="1:8" x14ac:dyDescent="0.25">
      <c r="A41" s="97">
        <f t="shared" si="1"/>
        <v>2022</v>
      </c>
      <c r="B41" s="99">
        <v>44743</v>
      </c>
      <c r="C41" s="100">
        <v>53.059303763999999</v>
      </c>
      <c r="D41" s="105" t="e">
        <v>#N/A</v>
      </c>
      <c r="E41" s="142">
        <f t="shared" si="2"/>
        <v>42.961151780333331</v>
      </c>
      <c r="F41" s="104">
        <v>53.059303763999999</v>
      </c>
      <c r="G41" s="103"/>
    </row>
    <row r="42" spans="1:8" x14ac:dyDescent="0.25">
      <c r="A42" s="97">
        <f t="shared" si="1"/>
        <v>2022</v>
      </c>
      <c r="B42" s="99">
        <v>44774</v>
      </c>
      <c r="C42" s="100">
        <v>51.962850938000003</v>
      </c>
      <c r="D42" s="105" t="e">
        <v>#N/A</v>
      </c>
      <c r="E42" s="142">
        <f t="shared" si="2"/>
        <v>42.961151780333331</v>
      </c>
      <c r="F42" s="104">
        <v>51.962850938000003</v>
      </c>
      <c r="G42" s="103"/>
    </row>
    <row r="43" spans="1:8" x14ac:dyDescent="0.25">
      <c r="A43" s="97">
        <f t="shared" si="1"/>
        <v>2022</v>
      </c>
      <c r="B43" s="99">
        <v>44805</v>
      </c>
      <c r="C43" s="100">
        <v>40.842045900000002</v>
      </c>
      <c r="D43" s="105" t="e">
        <v>#N/A</v>
      </c>
      <c r="E43" s="142">
        <f t="shared" si="2"/>
        <v>42.961151780333331</v>
      </c>
      <c r="F43" s="104">
        <v>40.842045900000002</v>
      </c>
      <c r="G43" s="103"/>
    </row>
    <row r="44" spans="1:8" x14ac:dyDescent="0.25">
      <c r="A44" s="97">
        <f t="shared" si="1"/>
        <v>2022</v>
      </c>
      <c r="B44" s="99">
        <v>44835</v>
      </c>
      <c r="C44" s="100">
        <v>35.108945034000001</v>
      </c>
      <c r="D44" s="105" t="e">
        <v>#N/A</v>
      </c>
      <c r="E44" s="142">
        <f t="shared" si="2"/>
        <v>42.961151780333331</v>
      </c>
      <c r="F44" s="104">
        <v>35.108945034000001</v>
      </c>
      <c r="G44" s="103"/>
    </row>
    <row r="45" spans="1:8" x14ac:dyDescent="0.25">
      <c r="A45" s="97">
        <f t="shared" si="1"/>
        <v>2022</v>
      </c>
      <c r="B45" s="99">
        <v>44866</v>
      </c>
      <c r="C45" s="100">
        <v>35.986838069999997</v>
      </c>
      <c r="D45" s="105" t="e">
        <v>#N/A</v>
      </c>
      <c r="E45" s="104"/>
      <c r="F45" s="104">
        <v>35.986838069999997</v>
      </c>
      <c r="G45" s="103"/>
    </row>
    <row r="46" spans="1:8" x14ac:dyDescent="0.25">
      <c r="A46" s="97">
        <f t="shared" si="1"/>
        <v>2022</v>
      </c>
      <c r="B46" s="99">
        <v>44896</v>
      </c>
      <c r="C46" s="100">
        <v>45.392050513999997</v>
      </c>
      <c r="D46" s="105" t="e">
        <v>#N/A</v>
      </c>
      <c r="E46" s="104"/>
      <c r="F46" s="104">
        <v>45.392050513999997</v>
      </c>
      <c r="G46" s="103"/>
    </row>
    <row r="47" spans="1:8" x14ac:dyDescent="0.25">
      <c r="A47" s="97">
        <f t="shared" ref="A47:A94" si="3">YEAR(B47)</f>
        <v>2023</v>
      </c>
      <c r="B47" s="99">
        <v>44927</v>
      </c>
      <c r="C47" s="100">
        <v>39.092554401999998</v>
      </c>
      <c r="D47" s="105" t="e">
        <v>#N/A</v>
      </c>
      <c r="E47" s="104"/>
      <c r="F47" s="104">
        <v>39.092554401999998</v>
      </c>
      <c r="G47" s="103"/>
      <c r="H47" s="104"/>
    </row>
    <row r="48" spans="1:8" x14ac:dyDescent="0.25">
      <c r="A48" s="97">
        <f t="shared" si="3"/>
        <v>2023</v>
      </c>
      <c r="B48" s="99">
        <v>44958</v>
      </c>
      <c r="C48" s="100">
        <v>30.341058832000002</v>
      </c>
      <c r="D48" s="105" t="e">
        <v>#N/A</v>
      </c>
      <c r="E48" s="104"/>
      <c r="F48" s="104">
        <v>30.341058832000002</v>
      </c>
      <c r="G48" s="103"/>
    </row>
    <row r="49" spans="1:7" x14ac:dyDescent="0.25">
      <c r="A49" s="97">
        <f t="shared" si="3"/>
        <v>2023</v>
      </c>
      <c r="B49" s="99">
        <v>44986</v>
      </c>
      <c r="C49" s="100">
        <v>32.317523559999998</v>
      </c>
      <c r="D49" s="105" t="e">
        <v>#N/A</v>
      </c>
      <c r="E49" s="104">
        <f t="shared" ref="E49:E56" si="4">AVERAGEIF($A$47:$A$108,A49,$F$47:$F$108)</f>
        <v>35.491216064750006</v>
      </c>
      <c r="F49" s="104">
        <v>32.317523559999998</v>
      </c>
      <c r="G49" s="103"/>
    </row>
    <row r="50" spans="1:7" x14ac:dyDescent="0.25">
      <c r="A50" s="97">
        <f t="shared" si="3"/>
        <v>2023</v>
      </c>
      <c r="B50" s="99">
        <v>45017</v>
      </c>
      <c r="C50" s="100">
        <v>26.062644030000001</v>
      </c>
      <c r="D50" s="105" t="e">
        <v>#N/A</v>
      </c>
      <c r="E50" s="104">
        <f t="shared" si="4"/>
        <v>35.491216064750006</v>
      </c>
      <c r="F50" s="104">
        <v>26.062644030000001</v>
      </c>
      <c r="G50" s="103"/>
    </row>
    <row r="51" spans="1:7" x14ac:dyDescent="0.25">
      <c r="A51" s="97">
        <f t="shared" si="3"/>
        <v>2023</v>
      </c>
      <c r="B51" s="99">
        <v>45047</v>
      </c>
      <c r="C51" s="100">
        <v>28.689242019999998</v>
      </c>
      <c r="D51" s="105" t="e">
        <v>#N/A</v>
      </c>
      <c r="E51" s="104">
        <f t="shared" si="4"/>
        <v>35.491216064750006</v>
      </c>
      <c r="F51" s="104">
        <v>28.689242019999998</v>
      </c>
      <c r="G51" s="103"/>
    </row>
    <row r="52" spans="1:7" x14ac:dyDescent="0.25">
      <c r="A52" s="97">
        <f t="shared" si="3"/>
        <v>2023</v>
      </c>
      <c r="B52" s="99">
        <v>45078</v>
      </c>
      <c r="C52" s="100">
        <v>36.729027989999999</v>
      </c>
      <c r="D52" s="105" t="e">
        <v>#N/A</v>
      </c>
      <c r="E52" s="104">
        <f t="shared" si="4"/>
        <v>35.491216064750006</v>
      </c>
      <c r="F52" s="104">
        <v>36.729027989999999</v>
      </c>
      <c r="G52" s="103"/>
    </row>
    <row r="53" spans="1:7" x14ac:dyDescent="0.25">
      <c r="A53" s="97">
        <f t="shared" si="3"/>
        <v>2023</v>
      </c>
      <c r="B53" s="99">
        <v>45108</v>
      </c>
      <c r="C53" s="100">
        <v>47.559796317999997</v>
      </c>
      <c r="D53" s="105" t="e">
        <v>#N/A</v>
      </c>
      <c r="E53" s="104">
        <f t="shared" si="4"/>
        <v>35.491216064750006</v>
      </c>
      <c r="F53" s="104">
        <v>47.559796317999997</v>
      </c>
      <c r="G53" s="103"/>
    </row>
    <row r="54" spans="1:7" x14ac:dyDescent="0.25">
      <c r="A54" s="97">
        <f t="shared" si="3"/>
        <v>2023</v>
      </c>
      <c r="B54" s="99">
        <v>45139</v>
      </c>
      <c r="C54" s="100">
        <v>47.049748575000002</v>
      </c>
      <c r="D54" s="105" t="e">
        <v>#N/A</v>
      </c>
      <c r="E54" s="104">
        <f t="shared" si="4"/>
        <v>35.491216064750006</v>
      </c>
      <c r="F54" s="104">
        <v>47.049748575000002</v>
      </c>
      <c r="G54" s="103"/>
    </row>
    <row r="55" spans="1:7" x14ac:dyDescent="0.25">
      <c r="A55" s="97">
        <f t="shared" si="3"/>
        <v>2023</v>
      </c>
      <c r="B55" s="99">
        <v>45170</v>
      </c>
      <c r="C55" s="100">
        <v>37.333333320000001</v>
      </c>
      <c r="D55" s="105" t="e">
        <v>#N/A</v>
      </c>
      <c r="E55" s="104">
        <f t="shared" si="4"/>
        <v>35.491216064750006</v>
      </c>
      <c r="F55" s="104">
        <v>37.333333320000001</v>
      </c>
      <c r="G55" s="103"/>
    </row>
    <row r="56" spans="1:7" x14ac:dyDescent="0.25">
      <c r="A56" s="97">
        <f t="shared" si="3"/>
        <v>2023</v>
      </c>
      <c r="B56" s="99">
        <v>45200</v>
      </c>
      <c r="C56" s="100">
        <v>32.707409722999998</v>
      </c>
      <c r="D56" s="105" t="e">
        <v>#N/A</v>
      </c>
      <c r="E56" s="104">
        <f t="shared" si="4"/>
        <v>35.491216064750006</v>
      </c>
      <c r="F56" s="104">
        <v>32.707409722999998</v>
      </c>
      <c r="G56" s="103"/>
    </row>
    <row r="57" spans="1:7" x14ac:dyDescent="0.25">
      <c r="A57" s="97">
        <f t="shared" si="3"/>
        <v>2023</v>
      </c>
      <c r="B57" s="99">
        <v>45231</v>
      </c>
      <c r="C57" s="100">
        <v>32.790520649999998</v>
      </c>
      <c r="D57" s="105" t="e">
        <v>#N/A</v>
      </c>
      <c r="E57" s="104"/>
      <c r="F57" s="104">
        <v>32.790520649999998</v>
      </c>
      <c r="G57" s="103"/>
    </row>
    <row r="58" spans="1:7" x14ac:dyDescent="0.25">
      <c r="A58" s="97">
        <f t="shared" si="3"/>
        <v>2023</v>
      </c>
      <c r="B58" s="99">
        <v>45261</v>
      </c>
      <c r="C58" s="100">
        <v>35.221733356999998</v>
      </c>
      <c r="D58" s="105" t="e">
        <v>#N/A</v>
      </c>
      <c r="E58" s="104"/>
      <c r="F58" s="104">
        <v>35.221733356999998</v>
      </c>
      <c r="G58" s="103"/>
    </row>
    <row r="59" spans="1:7" x14ac:dyDescent="0.25">
      <c r="A59" s="97">
        <f t="shared" si="3"/>
        <v>2024</v>
      </c>
      <c r="B59" s="99">
        <v>45292</v>
      </c>
      <c r="C59" s="100">
        <v>45.624516870000001</v>
      </c>
      <c r="D59" s="105" t="e">
        <v>#N/A</v>
      </c>
      <c r="E59" s="104"/>
      <c r="F59" s="104">
        <v>45.624516870000001</v>
      </c>
      <c r="G59" s="103"/>
    </row>
    <row r="60" spans="1:7" x14ac:dyDescent="0.25">
      <c r="A60" s="97">
        <f t="shared" si="3"/>
        <v>2024</v>
      </c>
      <c r="B60" s="99">
        <v>45323</v>
      </c>
      <c r="C60" s="100">
        <v>29.170229026000001</v>
      </c>
      <c r="D60" s="105" t="e">
        <v>#N/A</v>
      </c>
      <c r="E60" s="104"/>
      <c r="F60" s="104">
        <v>29.170229026000001</v>
      </c>
      <c r="G60" s="103"/>
    </row>
    <row r="61" spans="1:7" x14ac:dyDescent="0.25">
      <c r="A61" s="97">
        <f t="shared" si="3"/>
        <v>2024</v>
      </c>
      <c r="B61" s="99">
        <v>45352</v>
      </c>
      <c r="C61" s="100">
        <v>25.629176993000002</v>
      </c>
      <c r="D61" s="105" t="e">
        <v>#N/A</v>
      </c>
      <c r="E61" s="104">
        <f t="shared" ref="E61:E68" si="5">AVERAGEIF($A$47:$A$108,A61,$F$47:$F$108)</f>
        <v>34.234222147833336</v>
      </c>
      <c r="F61" s="104">
        <v>25.629176993000002</v>
      </c>
      <c r="G61" s="103"/>
    </row>
    <row r="62" spans="1:7" x14ac:dyDescent="0.25">
      <c r="A62" s="97">
        <f t="shared" si="3"/>
        <v>2024</v>
      </c>
      <c r="B62" s="99">
        <v>45383</v>
      </c>
      <c r="C62" s="100">
        <v>24.245748979999998</v>
      </c>
      <c r="D62" s="105" t="e">
        <v>#N/A</v>
      </c>
      <c r="E62" s="104">
        <f t="shared" si="5"/>
        <v>34.234222147833336</v>
      </c>
      <c r="F62" s="104">
        <v>24.245748979999998</v>
      </c>
      <c r="G62" s="103"/>
    </row>
    <row r="63" spans="1:7" x14ac:dyDescent="0.25">
      <c r="A63" s="97">
        <f t="shared" si="3"/>
        <v>2024</v>
      </c>
      <c r="B63" s="99">
        <v>45413</v>
      </c>
      <c r="C63" s="100">
        <v>29.226581751000001</v>
      </c>
      <c r="D63" s="105" t="e">
        <v>#N/A</v>
      </c>
      <c r="E63" s="104">
        <f t="shared" si="5"/>
        <v>34.234222147833336</v>
      </c>
      <c r="F63" s="104">
        <v>29.226581751000001</v>
      </c>
      <c r="G63" s="103"/>
    </row>
    <row r="64" spans="1:7" x14ac:dyDescent="0.25">
      <c r="A64" s="97">
        <f t="shared" si="3"/>
        <v>2024</v>
      </c>
      <c r="B64" s="99">
        <v>45444</v>
      </c>
      <c r="C64" s="100">
        <v>37.441641693999998</v>
      </c>
      <c r="D64" s="105" t="e">
        <v>#N/A</v>
      </c>
      <c r="E64" s="104">
        <f t="shared" si="5"/>
        <v>34.234222147833336</v>
      </c>
      <c r="F64" s="104">
        <v>37.441641693999998</v>
      </c>
      <c r="G64" s="103"/>
    </row>
    <row r="65" spans="1:7" x14ac:dyDescent="0.25">
      <c r="A65" s="97">
        <f t="shared" si="3"/>
        <v>2024</v>
      </c>
      <c r="B65" s="99">
        <v>45474</v>
      </c>
      <c r="C65" s="100">
        <v>43.526344229000003</v>
      </c>
      <c r="D65" s="105" t="e">
        <v>#N/A</v>
      </c>
      <c r="E65" s="104">
        <f t="shared" si="5"/>
        <v>34.234222147833336</v>
      </c>
      <c r="F65" s="104">
        <v>43.526344229000003</v>
      </c>
      <c r="G65" s="103"/>
    </row>
    <row r="66" spans="1:7" x14ac:dyDescent="0.25">
      <c r="A66" s="97">
        <f t="shared" si="3"/>
        <v>2024</v>
      </c>
      <c r="B66" s="99">
        <v>45505</v>
      </c>
      <c r="C66" s="100">
        <v>42.480982504000004</v>
      </c>
      <c r="D66" s="105" t="e">
        <v>#N/A</v>
      </c>
      <c r="E66" s="104">
        <f t="shared" si="5"/>
        <v>34.234222147833336</v>
      </c>
      <c r="F66" s="104">
        <v>42.480982504000004</v>
      </c>
      <c r="G66" s="103"/>
    </row>
    <row r="67" spans="1:7" x14ac:dyDescent="0.25">
      <c r="A67" s="97">
        <f t="shared" si="3"/>
        <v>2024</v>
      </c>
      <c r="B67" s="99">
        <v>45536</v>
      </c>
      <c r="C67" s="100">
        <v>34.491535376999998</v>
      </c>
      <c r="D67" s="105" t="e">
        <v>#N/A</v>
      </c>
      <c r="E67" s="104">
        <f t="shared" si="5"/>
        <v>34.234222147833336</v>
      </c>
      <c r="F67" s="104">
        <v>34.491535376999998</v>
      </c>
      <c r="G67" s="103"/>
    </row>
    <row r="68" spans="1:7" x14ac:dyDescent="0.25">
      <c r="A68" s="97">
        <f t="shared" si="3"/>
        <v>2024</v>
      </c>
      <c r="B68" s="99">
        <v>45566</v>
      </c>
      <c r="C68" s="100">
        <v>30.591773106000002</v>
      </c>
      <c r="D68" s="105" t="e">
        <v>#N/A</v>
      </c>
      <c r="E68" s="104">
        <f t="shared" si="5"/>
        <v>34.234222147833336</v>
      </c>
      <c r="F68" s="104">
        <v>30.591773106000002</v>
      </c>
      <c r="G68" s="103"/>
    </row>
    <row r="69" spans="1:7" x14ac:dyDescent="0.25">
      <c r="A69" s="97">
        <f t="shared" si="3"/>
        <v>2024</v>
      </c>
      <c r="B69" s="99">
        <v>45597</v>
      </c>
      <c r="C69" s="100">
        <v>29.598730561</v>
      </c>
      <c r="D69" s="105" t="e">
        <v>#N/A</v>
      </c>
      <c r="E69" s="104"/>
      <c r="F69" s="104">
        <v>29.598730561</v>
      </c>
      <c r="G69" s="103"/>
    </row>
    <row r="70" spans="1:7" x14ac:dyDescent="0.25">
      <c r="A70" s="97">
        <f t="shared" si="3"/>
        <v>2024</v>
      </c>
      <c r="B70" s="99">
        <v>45627</v>
      </c>
      <c r="C70" s="100">
        <v>38.783404683000001</v>
      </c>
      <c r="D70" s="105" t="e">
        <v>#N/A</v>
      </c>
      <c r="E70" s="104"/>
      <c r="F70" s="104">
        <v>38.783404683000001</v>
      </c>
      <c r="G70" s="103"/>
    </row>
    <row r="71" spans="1:7" x14ac:dyDescent="0.25">
      <c r="A71" s="97">
        <f t="shared" si="3"/>
        <v>2025</v>
      </c>
      <c r="B71" s="99">
        <v>45658</v>
      </c>
      <c r="C71" s="100">
        <v>49.060488319999997</v>
      </c>
      <c r="D71" s="105" t="e">
        <v>#N/A</v>
      </c>
      <c r="E71" s="104"/>
      <c r="F71" s="104">
        <v>49.060488319999997</v>
      </c>
      <c r="G71" s="103"/>
    </row>
    <row r="72" spans="1:7" x14ac:dyDescent="0.25">
      <c r="A72" s="97">
        <f t="shared" si="3"/>
        <v>2025</v>
      </c>
      <c r="B72" s="99">
        <v>45689</v>
      </c>
      <c r="C72" s="100">
        <v>38.236127451000002</v>
      </c>
      <c r="D72" s="105" t="e">
        <v>#N/A</v>
      </c>
      <c r="E72" s="104"/>
      <c r="F72" s="104">
        <v>38.236127451000002</v>
      </c>
      <c r="G72" s="103"/>
    </row>
    <row r="73" spans="1:7" x14ac:dyDescent="0.25">
      <c r="A73" s="97">
        <f t="shared" si="3"/>
        <v>2025</v>
      </c>
      <c r="B73" s="99">
        <v>45717</v>
      </c>
      <c r="C73" s="100">
        <v>31.154850051</v>
      </c>
      <c r="D73" s="105" t="e">
        <v>#N/A</v>
      </c>
      <c r="E73" s="104">
        <f t="shared" ref="E73:E80" si="6">AVERAGEIF($A$47:$A$108,A73,$F$47:$F$108)</f>
        <v>37.048236798333335</v>
      </c>
      <c r="F73" s="104">
        <v>31.154850051</v>
      </c>
      <c r="G73" s="103"/>
    </row>
    <row r="74" spans="1:7" x14ac:dyDescent="0.25">
      <c r="A74" s="97">
        <f t="shared" si="3"/>
        <v>2025</v>
      </c>
      <c r="B74" s="99">
        <v>45748</v>
      </c>
      <c r="C74" s="100">
        <v>28.685449009999999</v>
      </c>
      <c r="D74" s="105" t="e">
        <v>#N/A</v>
      </c>
      <c r="E74" s="104">
        <f t="shared" si="6"/>
        <v>37.048236798333335</v>
      </c>
      <c r="F74" s="104">
        <v>28.685449009999999</v>
      </c>
      <c r="G74" s="103"/>
    </row>
    <row r="75" spans="1:7" x14ac:dyDescent="0.25">
      <c r="A75" s="97">
        <f t="shared" si="3"/>
        <v>2025</v>
      </c>
      <c r="B75" s="99">
        <v>45778</v>
      </c>
      <c r="C75" s="100">
        <v>30.612990660000001</v>
      </c>
      <c r="D75" s="105" t="e">
        <v>#N/A</v>
      </c>
      <c r="E75" s="104">
        <f t="shared" si="6"/>
        <v>37.048236798333335</v>
      </c>
      <c r="F75" s="104">
        <v>30.612990660000001</v>
      </c>
      <c r="G75" s="103"/>
    </row>
    <row r="76" spans="1:7" x14ac:dyDescent="0.25">
      <c r="A76" s="97">
        <f t="shared" si="3"/>
        <v>2025</v>
      </c>
      <c r="B76" s="99">
        <v>45809</v>
      </c>
      <c r="C76" s="100">
        <v>39.309177013999999</v>
      </c>
      <c r="D76" s="105" t="e">
        <v>#N/A</v>
      </c>
      <c r="E76" s="104">
        <f t="shared" si="6"/>
        <v>37.048236798333335</v>
      </c>
      <c r="F76" s="104">
        <v>39.309177013999999</v>
      </c>
      <c r="G76" s="103"/>
    </row>
    <row r="77" spans="1:7" x14ac:dyDescent="0.25">
      <c r="A77" s="97">
        <f t="shared" si="3"/>
        <v>2025</v>
      </c>
      <c r="B77" s="99">
        <v>45839</v>
      </c>
      <c r="C77" s="100">
        <v>47.84158798</v>
      </c>
      <c r="D77" s="105" t="e">
        <v>#N/A</v>
      </c>
      <c r="E77" s="104">
        <f t="shared" si="6"/>
        <v>37.048236798333335</v>
      </c>
      <c r="F77" s="104">
        <v>47.84158798</v>
      </c>
      <c r="G77" s="103"/>
    </row>
    <row r="78" spans="1:7" x14ac:dyDescent="0.25">
      <c r="A78" s="97">
        <f t="shared" si="3"/>
        <v>2025</v>
      </c>
      <c r="B78" s="99">
        <v>45870</v>
      </c>
      <c r="C78" s="100">
        <v>42.463765823999999</v>
      </c>
      <c r="D78" s="105" t="e">
        <v>#N/A</v>
      </c>
      <c r="E78" s="104">
        <f t="shared" si="6"/>
        <v>37.048236798333335</v>
      </c>
      <c r="F78" s="104">
        <v>42.463765823999999</v>
      </c>
      <c r="G78" s="103"/>
    </row>
    <row r="79" spans="1:7" x14ac:dyDescent="0.25">
      <c r="A79" s="97">
        <f t="shared" si="3"/>
        <v>2025</v>
      </c>
      <c r="B79" s="99">
        <v>45901</v>
      </c>
      <c r="C79" s="100">
        <v>34.828304099999997</v>
      </c>
      <c r="D79" s="105" t="e">
        <v>#N/A</v>
      </c>
      <c r="E79" s="104">
        <f t="shared" si="6"/>
        <v>37.048236798333335</v>
      </c>
      <c r="F79" s="104">
        <v>34.828304099999997</v>
      </c>
      <c r="G79" s="103"/>
    </row>
    <row r="80" spans="1:7" x14ac:dyDescent="0.25">
      <c r="A80" s="97">
        <f t="shared" si="3"/>
        <v>2025</v>
      </c>
      <c r="B80" s="99">
        <v>45931</v>
      </c>
      <c r="C80" s="100">
        <v>32.948011170000001</v>
      </c>
      <c r="D80" s="105">
        <v>32.948011170000001</v>
      </c>
      <c r="E80" s="104">
        <f t="shared" si="6"/>
        <v>37.048236798333335</v>
      </c>
      <c r="F80" s="104">
        <v>32.948011170000001</v>
      </c>
      <c r="G80" s="103"/>
    </row>
    <row r="81" spans="1:7" x14ac:dyDescent="0.25">
      <c r="A81" s="97">
        <f t="shared" si="3"/>
        <v>2025</v>
      </c>
      <c r="B81" s="99">
        <v>45962</v>
      </c>
      <c r="C81" s="100" t="e">
        <v>#N/A</v>
      </c>
      <c r="D81" s="105">
        <v>30.77779</v>
      </c>
      <c r="E81" s="104"/>
      <c r="F81" s="104">
        <v>30.77779</v>
      </c>
      <c r="G81" s="103"/>
    </row>
    <row r="82" spans="1:7" x14ac:dyDescent="0.25">
      <c r="A82" s="97">
        <f t="shared" si="3"/>
        <v>2025</v>
      </c>
      <c r="B82" s="99">
        <v>45992</v>
      </c>
      <c r="C82" s="100" t="e">
        <v>#N/A</v>
      </c>
      <c r="D82" s="105">
        <v>38.660299999999999</v>
      </c>
      <c r="E82" s="104"/>
      <c r="F82" s="104">
        <v>38.660299999999999</v>
      </c>
      <c r="G82" s="103"/>
    </row>
    <row r="83" spans="1:7" x14ac:dyDescent="0.25">
      <c r="A83" s="97">
        <f t="shared" si="3"/>
        <v>2026</v>
      </c>
      <c r="B83" s="99">
        <v>46023</v>
      </c>
      <c r="C83" s="100" t="e">
        <v>#N/A</v>
      </c>
      <c r="D83" s="105">
        <v>41.520989999999998</v>
      </c>
      <c r="E83" s="104"/>
      <c r="F83" s="104">
        <v>41.520989999999998</v>
      </c>
      <c r="G83" s="103"/>
    </row>
    <row r="84" spans="1:7" x14ac:dyDescent="0.25">
      <c r="A84" s="97">
        <f t="shared" si="3"/>
        <v>2026</v>
      </c>
      <c r="B84" s="99">
        <v>46054</v>
      </c>
      <c r="C84" s="100" t="e">
        <v>#N/A</v>
      </c>
      <c r="D84" s="105">
        <v>33.404130000000002</v>
      </c>
      <c r="E84" s="104"/>
      <c r="F84" s="104">
        <v>33.404130000000002</v>
      </c>
      <c r="G84" s="103"/>
    </row>
    <row r="85" spans="1:7" x14ac:dyDescent="0.25">
      <c r="A85" s="97">
        <f t="shared" si="3"/>
        <v>2026</v>
      </c>
      <c r="B85" s="99">
        <v>46082</v>
      </c>
      <c r="C85" s="100" t="e">
        <v>#N/A</v>
      </c>
      <c r="D85" s="105">
        <v>28.277550000000002</v>
      </c>
      <c r="E85" s="104">
        <f t="shared" ref="E85:E92" si="7">AVERAGEIF($A$47:$A$108,A85,$F$47:$F$108)</f>
        <v>35.536230000000003</v>
      </c>
      <c r="F85" s="104">
        <v>28.277550000000002</v>
      </c>
      <c r="G85" s="103"/>
    </row>
    <row r="86" spans="1:7" x14ac:dyDescent="0.25">
      <c r="A86" s="97">
        <f t="shared" si="3"/>
        <v>2026</v>
      </c>
      <c r="B86" s="99">
        <v>46113</v>
      </c>
      <c r="C86" s="100" t="e">
        <v>#N/A</v>
      </c>
      <c r="D86" s="105">
        <v>24.646820000000002</v>
      </c>
      <c r="E86" s="104">
        <f t="shared" si="7"/>
        <v>35.536230000000003</v>
      </c>
      <c r="F86" s="104">
        <v>24.646820000000002</v>
      </c>
      <c r="G86" s="103"/>
    </row>
    <row r="87" spans="1:7" x14ac:dyDescent="0.25">
      <c r="A87" s="97">
        <f t="shared" si="3"/>
        <v>2026</v>
      </c>
      <c r="B87" s="99">
        <v>46143</v>
      </c>
      <c r="C87" s="100" t="e">
        <v>#N/A</v>
      </c>
      <c r="D87" s="105">
        <v>28.286909999999999</v>
      </c>
      <c r="E87" s="104">
        <f t="shared" si="7"/>
        <v>35.536230000000003</v>
      </c>
      <c r="F87" s="104">
        <v>28.286909999999999</v>
      </c>
      <c r="G87" s="103"/>
    </row>
    <row r="88" spans="1:7" x14ac:dyDescent="0.25">
      <c r="A88" s="97">
        <f t="shared" si="3"/>
        <v>2026</v>
      </c>
      <c r="B88" s="99">
        <v>46174</v>
      </c>
      <c r="C88" s="100" t="e">
        <v>#N/A</v>
      </c>
      <c r="D88" s="105">
        <v>36.913820000000001</v>
      </c>
      <c r="E88" s="104">
        <f t="shared" si="7"/>
        <v>35.536230000000003</v>
      </c>
      <c r="F88" s="104">
        <v>36.913820000000001</v>
      </c>
      <c r="G88" s="103"/>
    </row>
    <row r="89" spans="1:7" x14ac:dyDescent="0.25">
      <c r="A89" s="97">
        <f t="shared" si="3"/>
        <v>2026</v>
      </c>
      <c r="B89" s="99">
        <v>46204</v>
      </c>
      <c r="C89" s="100" t="e">
        <v>#N/A</v>
      </c>
      <c r="D89" s="105">
        <v>45.075479999999999</v>
      </c>
      <c r="E89" s="104">
        <f t="shared" si="7"/>
        <v>35.536230000000003</v>
      </c>
      <c r="F89" s="104">
        <v>45.075479999999999</v>
      </c>
      <c r="G89" s="103"/>
    </row>
    <row r="90" spans="1:7" x14ac:dyDescent="0.25">
      <c r="A90" s="97">
        <f t="shared" si="3"/>
        <v>2026</v>
      </c>
      <c r="B90" s="99">
        <v>46235</v>
      </c>
      <c r="C90" s="100" t="e">
        <v>#N/A</v>
      </c>
      <c r="D90" s="105">
        <v>45.020359999999997</v>
      </c>
      <c r="E90" s="104">
        <f t="shared" si="7"/>
        <v>35.536230000000003</v>
      </c>
      <c r="F90" s="104">
        <v>45.020359999999997</v>
      </c>
      <c r="G90" s="103"/>
    </row>
    <row r="91" spans="1:7" x14ac:dyDescent="0.25">
      <c r="A91" s="97">
        <f t="shared" si="3"/>
        <v>2026</v>
      </c>
      <c r="B91" s="99">
        <v>46266</v>
      </c>
      <c r="C91" s="100" t="e">
        <v>#N/A</v>
      </c>
      <c r="D91" s="105">
        <v>37.884039999999999</v>
      </c>
      <c r="E91" s="104">
        <f t="shared" si="7"/>
        <v>35.536230000000003</v>
      </c>
      <c r="F91" s="104">
        <v>37.884039999999999</v>
      </c>
      <c r="G91" s="103"/>
    </row>
    <row r="92" spans="1:7" x14ac:dyDescent="0.25">
      <c r="A92" s="97">
        <f t="shared" si="3"/>
        <v>2026</v>
      </c>
      <c r="B92" s="99">
        <v>46296</v>
      </c>
      <c r="C92" s="100" t="e">
        <v>#N/A</v>
      </c>
      <c r="D92" s="105">
        <v>32.563499999999998</v>
      </c>
      <c r="E92" s="104">
        <f t="shared" si="7"/>
        <v>35.536230000000003</v>
      </c>
      <c r="F92" s="104">
        <v>32.563499999999998</v>
      </c>
      <c r="G92" s="103"/>
    </row>
    <row r="93" spans="1:7" x14ac:dyDescent="0.25">
      <c r="A93" s="97">
        <f t="shared" si="3"/>
        <v>2026</v>
      </c>
      <c r="B93" s="99">
        <v>46327</v>
      </c>
      <c r="C93" s="100" t="e">
        <v>#N/A</v>
      </c>
      <c r="D93" s="105">
        <v>33.263669999999998</v>
      </c>
      <c r="E93" s="104"/>
      <c r="F93" s="104">
        <v>33.263669999999998</v>
      </c>
      <c r="G93" s="103"/>
    </row>
    <row r="94" spans="1:7" x14ac:dyDescent="0.25">
      <c r="A94" s="97">
        <f t="shared" si="3"/>
        <v>2026</v>
      </c>
      <c r="B94" s="99">
        <v>46357</v>
      </c>
      <c r="C94" s="100" t="e">
        <v>#N/A</v>
      </c>
      <c r="D94" s="105">
        <v>39.577489999999997</v>
      </c>
      <c r="E94" s="104"/>
      <c r="F94" s="104">
        <v>39.577489999999997</v>
      </c>
      <c r="G94" s="103"/>
    </row>
    <row r="95" spans="1:7" x14ac:dyDescent="0.25">
      <c r="B95" s="99"/>
    </row>
    <row r="96" spans="1:7" x14ac:dyDescent="0.25">
      <c r="B96" s="99"/>
    </row>
    <row r="97" spans="1:7" x14ac:dyDescent="0.25">
      <c r="B97" s="99"/>
    </row>
    <row r="98" spans="1:7" x14ac:dyDescent="0.25">
      <c r="B98" s="99"/>
    </row>
    <row r="99" spans="1:7" x14ac:dyDescent="0.25">
      <c r="A99" s="4"/>
      <c r="B99" s="4" t="s">
        <v>0</v>
      </c>
    </row>
    <row r="100" spans="1:7" x14ac:dyDescent="0.25">
      <c r="A100">
        <v>2.5</v>
      </c>
      <c r="B100" s="5">
        <v>-80</v>
      </c>
    </row>
    <row r="101" spans="1:7" x14ac:dyDescent="0.25">
      <c r="A101">
        <v>2.5</v>
      </c>
      <c r="B101" s="5">
        <v>20</v>
      </c>
    </row>
    <row r="102" spans="1:7" x14ac:dyDescent="0.25">
      <c r="B102" s="99"/>
    </row>
    <row r="103" spans="1:7" x14ac:dyDescent="0.25">
      <c r="B103" s="99"/>
    </row>
    <row r="104" spans="1:7" x14ac:dyDescent="0.25">
      <c r="B104" s="99"/>
    </row>
    <row r="105" spans="1:7" x14ac:dyDescent="0.25">
      <c r="B105" s="99"/>
    </row>
    <row r="106" spans="1:7" x14ac:dyDescent="0.25">
      <c r="B106" s="99"/>
    </row>
    <row r="107" spans="1:7" x14ac:dyDescent="0.25">
      <c r="B107" s="99"/>
    </row>
    <row r="108" spans="1:7" x14ac:dyDescent="0.25">
      <c r="B108" s="99"/>
    </row>
    <row r="109" spans="1:7" x14ac:dyDescent="0.25">
      <c r="F109" s="104"/>
      <c r="G109" s="103"/>
    </row>
    <row r="110" spans="1:7" x14ac:dyDescent="0.25">
      <c r="F110" s="104"/>
      <c r="G110" s="103"/>
    </row>
    <row r="111" spans="1:7" x14ac:dyDescent="0.25">
      <c r="F111" s="104"/>
      <c r="G111" s="103"/>
    </row>
    <row r="112" spans="1:7" x14ac:dyDescent="0.25">
      <c r="F112" s="104"/>
      <c r="G112" s="103"/>
    </row>
    <row r="113" spans="6:7" x14ac:dyDescent="0.25">
      <c r="F113" s="104"/>
      <c r="G113" s="103"/>
    </row>
    <row r="114" spans="6:7" x14ac:dyDescent="0.25">
      <c r="F114" s="104"/>
      <c r="G114" s="103"/>
    </row>
    <row r="115" spans="6:7" x14ac:dyDescent="0.25">
      <c r="F115" s="104"/>
      <c r="G115" s="103"/>
    </row>
    <row r="116" spans="6:7" x14ac:dyDescent="0.25">
      <c r="F116" s="104"/>
      <c r="G116" s="103"/>
    </row>
    <row r="117" spans="6:7" x14ac:dyDescent="0.25">
      <c r="F117" s="104"/>
      <c r="G117" s="103"/>
    </row>
    <row r="118" spans="6:7" x14ac:dyDescent="0.25">
      <c r="F118" s="104"/>
    </row>
    <row r="119" spans="6:7" x14ac:dyDescent="0.25">
      <c r="F119" s="104"/>
    </row>
    <row r="120" spans="6:7" x14ac:dyDescent="0.25">
      <c r="F120" s="104"/>
    </row>
    <row r="121" spans="6:7" x14ac:dyDescent="0.25">
      <c r="F121" s="104"/>
    </row>
    <row r="122" spans="6:7" x14ac:dyDescent="0.25">
      <c r="F122" s="104"/>
    </row>
    <row r="123" spans="6:7" x14ac:dyDescent="0.25">
      <c r="F123" s="104"/>
    </row>
    <row r="124" spans="6:7" x14ac:dyDescent="0.25">
      <c r="F124" s="104"/>
    </row>
    <row r="125" spans="6:7" x14ac:dyDescent="0.25">
      <c r="F125" s="104"/>
    </row>
    <row r="126" spans="6:7" x14ac:dyDescent="0.25">
      <c r="F126" s="104"/>
    </row>
    <row r="127" spans="6:7" x14ac:dyDescent="0.25">
      <c r="F127" s="104"/>
    </row>
    <row r="128" spans="6:7" x14ac:dyDescent="0.25">
      <c r="F128" s="104"/>
    </row>
    <row r="129" spans="6:6" x14ac:dyDescent="0.25">
      <c r="F129" s="104"/>
    </row>
    <row r="130" spans="6:6" x14ac:dyDescent="0.25">
      <c r="F130" s="104"/>
    </row>
    <row r="131" spans="6:6" x14ac:dyDescent="0.25">
      <c r="F131" s="104"/>
    </row>
    <row r="132" spans="6:6" x14ac:dyDescent="0.25">
      <c r="F132" s="104"/>
    </row>
    <row r="133" spans="6:6" x14ac:dyDescent="0.25">
      <c r="F133" s="104"/>
    </row>
    <row r="134" spans="6:6" x14ac:dyDescent="0.25">
      <c r="F134" s="104"/>
    </row>
    <row r="135" spans="6:6" x14ac:dyDescent="0.25">
      <c r="F135" s="104"/>
    </row>
    <row r="136" spans="6:6" x14ac:dyDescent="0.25">
      <c r="F136" s="104"/>
    </row>
    <row r="137" spans="6:6" x14ac:dyDescent="0.25">
      <c r="F137" s="104"/>
    </row>
    <row r="138" spans="6:6" x14ac:dyDescent="0.25">
      <c r="F138" s="104"/>
    </row>
    <row r="139" spans="6:6" x14ac:dyDescent="0.25">
      <c r="F139" s="104"/>
    </row>
    <row r="140" spans="6:6" x14ac:dyDescent="0.25">
      <c r="F140" s="104"/>
    </row>
    <row r="141" spans="6:6" x14ac:dyDescent="0.25">
      <c r="F141" s="104"/>
    </row>
    <row r="142" spans="6:6" x14ac:dyDescent="0.25">
      <c r="F142" s="104"/>
    </row>
  </sheetData>
  <mergeCells count="2">
    <mergeCell ref="C24:G24"/>
    <mergeCell ref="I24:L24"/>
  </mergeCells>
  <conditionalFormatting sqref="C35:D94">
    <cfRule type="expression" dxfId="0" priority="1" stopIfTrue="1">
      <formula>ISNA(C35)</formula>
    </cfRule>
  </conditionalFormatting>
  <hyperlinks>
    <hyperlink ref="A3" location="Contents!A1" display="Return to Contents" xr:uid="{00000000-0004-0000-2200-000000000000}"/>
  </hyperlinks>
  <pageMargins left="0.7" right="0.7" top="0.75" bottom="0.75" header="0.3" footer="0.3"/>
  <pageSetup orientation="landscape" verticalDpi="599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0">
    <pageSetUpPr fitToPage="1"/>
  </sheetPr>
  <dimension ref="A2:Q118"/>
  <sheetViews>
    <sheetView workbookViewId="0"/>
  </sheetViews>
  <sheetFormatPr defaultRowHeight="12.75" x14ac:dyDescent="0.2"/>
  <cols>
    <col min="16" max="16" width="30.7109375" customWidth="1"/>
    <col min="17" max="17" width="13.42578125" customWidth="1"/>
  </cols>
  <sheetData>
    <row r="2" spans="1:17" ht="15.75" x14ac:dyDescent="0.25">
      <c r="A2" s="31" t="s">
        <v>967</v>
      </c>
      <c r="L2" s="21"/>
    </row>
    <row r="3" spans="1:17" x14ac:dyDescent="0.2">
      <c r="A3" s="16" t="s">
        <v>16</v>
      </c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169" t="s">
        <v>52</v>
      </c>
      <c r="Q6" s="170" t="s">
        <v>349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48"/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95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B25" s="477" t="s">
        <v>52</v>
      </c>
      <c r="C25" s="477"/>
      <c r="D25" s="477"/>
      <c r="E25" s="477"/>
      <c r="F25" s="77"/>
    </row>
    <row r="26" spans="1:11" x14ac:dyDescent="0.2">
      <c r="B26" s="23"/>
      <c r="C26" s="469" t="s">
        <v>39</v>
      </c>
      <c r="D26" s="469"/>
      <c r="E26" s="469"/>
    </row>
    <row r="27" spans="1:11" x14ac:dyDescent="0.2">
      <c r="A27" s="2"/>
      <c r="B27" s="26"/>
      <c r="C27" s="470" t="s">
        <v>999</v>
      </c>
      <c r="D27" s="470"/>
      <c r="E27" s="470"/>
    </row>
    <row r="28" spans="1:11" x14ac:dyDescent="0.2">
      <c r="A28" s="4"/>
      <c r="B28" s="52" t="s">
        <v>468</v>
      </c>
      <c r="C28" s="24" t="s">
        <v>8</v>
      </c>
      <c r="D28" s="24" t="s">
        <v>9</v>
      </c>
      <c r="E28" s="24" t="s">
        <v>13</v>
      </c>
    </row>
    <row r="29" spans="1:11" x14ac:dyDescent="0.2">
      <c r="A29" s="1">
        <v>43831</v>
      </c>
      <c r="B29" s="12">
        <v>134.134027</v>
      </c>
      <c r="C29" s="30">
        <f>+MIN($B$29,$B$41,$B$53,$B$65,$B$77)</f>
        <v>84.541109000000006</v>
      </c>
      <c r="D29" s="30">
        <f>+MAX($B$29,$B$41,$B$53,$B$65,$B$77)</f>
        <v>134.134027</v>
      </c>
      <c r="E29" s="13">
        <f t="shared" ref="E29:E92" si="0">D29-C29</f>
        <v>49.592917999999997</v>
      </c>
      <c r="G29" s="30"/>
      <c r="H29" s="13"/>
    </row>
    <row r="30" spans="1:11" x14ac:dyDescent="0.2">
      <c r="A30" s="1">
        <v>43862</v>
      </c>
      <c r="B30" s="10">
        <v>139.111548</v>
      </c>
      <c r="C30" s="30">
        <f>+MIN($B$30,$B$42,$B$54,$B$66,$B$78)</f>
        <v>81.034187000000003</v>
      </c>
      <c r="D30" s="30">
        <f>+MAX($B$30,$B$42,$B$54,$B$66,$B$78)</f>
        <v>139.111548</v>
      </c>
      <c r="E30" s="13">
        <f t="shared" si="0"/>
        <v>58.077360999999996</v>
      </c>
      <c r="G30" s="30"/>
      <c r="H30" s="13"/>
    </row>
    <row r="31" spans="1:11" x14ac:dyDescent="0.2">
      <c r="A31" s="1">
        <v>43891</v>
      </c>
      <c r="B31" s="10">
        <v>145.03350699999999</v>
      </c>
      <c r="C31" s="30">
        <f>+MIN($B$31,$B$43,$B$55,$B$67,$B$79)</f>
        <v>86.143270000000001</v>
      </c>
      <c r="D31" s="30">
        <f>+MAX($B$31,$B$43,$B$55,$B$67,$B$79)</f>
        <v>145.03350699999999</v>
      </c>
      <c r="E31" s="13">
        <f t="shared" si="0"/>
        <v>58.890236999999985</v>
      </c>
      <c r="G31" s="30"/>
      <c r="H31" s="13"/>
    </row>
    <row r="32" spans="1:11" x14ac:dyDescent="0.2">
      <c r="A32" s="1">
        <v>43922</v>
      </c>
      <c r="B32" s="10">
        <v>151.53379699999999</v>
      </c>
      <c r="C32" s="30">
        <f>+MIN($B$32,$B$44,$B$56,$B$68,$B$80)</f>
        <v>90.746359999999996</v>
      </c>
      <c r="D32" s="30">
        <f>+MAX($B$32,$B$44,$B$56,$B$68,$B$80)</f>
        <v>151.53379699999999</v>
      </c>
      <c r="E32" s="13">
        <f t="shared" si="0"/>
        <v>60.787436999999997</v>
      </c>
      <c r="G32" s="30"/>
      <c r="H32" s="13"/>
    </row>
    <row r="33" spans="1:8" x14ac:dyDescent="0.2">
      <c r="A33" s="1">
        <v>43952</v>
      </c>
      <c r="B33" s="10">
        <v>153.715913</v>
      </c>
      <c r="C33" s="30">
        <f>+MIN($B$33,$B$45,$B$57,$B$69,$B$81)</f>
        <v>92.692076</v>
      </c>
      <c r="D33" s="30">
        <f>+MAX($B$33,$B$45,$B$57,$B$69,$B$81)</f>
        <v>153.715913</v>
      </c>
      <c r="E33" s="13">
        <f t="shared" si="0"/>
        <v>61.023837</v>
      </c>
      <c r="G33" s="30"/>
      <c r="H33" s="13"/>
    </row>
    <row r="34" spans="1:8" x14ac:dyDescent="0.2">
      <c r="A34" s="1">
        <v>43983</v>
      </c>
      <c r="B34" s="10">
        <v>149.93521999999999</v>
      </c>
      <c r="C34" s="30">
        <f>+MIN($B$34,$B$46,$B$58,$B$70,$B$82)</f>
        <v>86.868606</v>
      </c>
      <c r="D34" s="30">
        <f>+MAX($B$34,$B$46,$B$58,$B$70,$B$82)</f>
        <v>149.93521999999999</v>
      </c>
      <c r="E34" s="13">
        <f t="shared" si="0"/>
        <v>63.066613999999987</v>
      </c>
      <c r="G34" s="30"/>
      <c r="H34" s="13"/>
    </row>
    <row r="35" spans="1:8" x14ac:dyDescent="0.2">
      <c r="A35" s="1">
        <v>44013</v>
      </c>
      <c r="B35" s="10">
        <v>137.14856399999999</v>
      </c>
      <c r="C35" s="30">
        <f>+MIN($B$35,$B$47,$B$59,$B$71,$B$83)</f>
        <v>79.171988999999996</v>
      </c>
      <c r="D35" s="30">
        <f>+MAX($B$35,$B$47,$B$59,$B$71,$B$83)</f>
        <v>137.14856399999999</v>
      </c>
      <c r="E35" s="13">
        <f t="shared" si="0"/>
        <v>57.976574999999997</v>
      </c>
      <c r="G35" s="30"/>
      <c r="H35" s="13"/>
    </row>
    <row r="36" spans="1:8" x14ac:dyDescent="0.2">
      <c r="A36" s="1">
        <v>44044</v>
      </c>
      <c r="B36" s="10">
        <v>128.329733</v>
      </c>
      <c r="C36" s="30">
        <f>+MIN($B$36,$B$48,$B$60,$B$72,$B$84)</f>
        <v>75.569913999999997</v>
      </c>
      <c r="D36" s="30">
        <f>+MAX($B$36,$B$48,$B$60,$B$72,$B$84)</f>
        <v>128.329733</v>
      </c>
      <c r="E36" s="13">
        <f t="shared" si="0"/>
        <v>52.759819000000007</v>
      </c>
      <c r="G36" s="30"/>
      <c r="H36" s="13"/>
    </row>
    <row r="37" spans="1:8" x14ac:dyDescent="0.2">
      <c r="A37" s="1">
        <v>44075</v>
      </c>
      <c r="B37" s="10">
        <v>127.90161999999999</v>
      </c>
      <c r="C37" s="30">
        <f>+MIN($B$37,$B$49,$B$61,$B$73,$B$85)</f>
        <v>77.475972999999996</v>
      </c>
      <c r="D37" s="30">
        <f>+MAX($B$37,$B$49,$B$61,$B$73,$B$85)</f>
        <v>127.90161999999999</v>
      </c>
      <c r="E37" s="13">
        <f t="shared" si="0"/>
        <v>50.425646999999998</v>
      </c>
      <c r="G37" s="30"/>
      <c r="H37" s="13"/>
    </row>
    <row r="38" spans="1:8" x14ac:dyDescent="0.2">
      <c r="A38" s="1">
        <v>44105</v>
      </c>
      <c r="B38" s="10">
        <v>132.05787000000001</v>
      </c>
      <c r="C38" s="30">
        <f>+MIN($B$38,$B$50,$B$62,$B$74,$B$86)</f>
        <v>81.879538999999994</v>
      </c>
      <c r="D38" s="30">
        <f>+MAX($B$38,$B$50,$B$62,$B$74,$B$86)</f>
        <v>132.05787000000001</v>
      </c>
      <c r="E38" s="13">
        <f t="shared" si="0"/>
        <v>50.178331000000014</v>
      </c>
      <c r="G38" s="30"/>
      <c r="H38" s="13"/>
    </row>
    <row r="39" spans="1:8" x14ac:dyDescent="0.2">
      <c r="A39" s="1">
        <v>44136</v>
      </c>
      <c r="B39" s="10">
        <v>134.522154</v>
      </c>
      <c r="C39" s="30">
        <f>+MIN($B$39,$B$51,$B$63,$B$75,$B$87)</f>
        <v>89.191877000000005</v>
      </c>
      <c r="D39" s="30">
        <f>+MAX($B$39,$B$51,$B$63,$B$75,$B$87)</f>
        <v>134.522154</v>
      </c>
      <c r="E39" s="13">
        <f t="shared" si="0"/>
        <v>45.330276999999995</v>
      </c>
      <c r="G39" s="30"/>
      <c r="H39" s="13"/>
    </row>
    <row r="40" spans="1:8" x14ac:dyDescent="0.2">
      <c r="A40" s="1">
        <v>44166</v>
      </c>
      <c r="B40" s="10">
        <v>131.43067300000001</v>
      </c>
      <c r="C40" s="30">
        <f>+MIN($B$40,$B$52,$B$64,$B$76,$B$88)</f>
        <v>88.860583000000005</v>
      </c>
      <c r="D40" s="30">
        <f>+MAX($B$40,$B$52,$B$64,$B$76,$B$88)</f>
        <v>133.02838700000001</v>
      </c>
      <c r="E40" s="13">
        <f t="shared" si="0"/>
        <v>44.167804000000004</v>
      </c>
      <c r="G40" s="30"/>
      <c r="H40" s="13"/>
    </row>
    <row r="41" spans="1:8" x14ac:dyDescent="0.2">
      <c r="A41" s="1">
        <v>44197</v>
      </c>
      <c r="B41" s="10">
        <v>123.70493999999999</v>
      </c>
      <c r="C41" s="30">
        <f>+MIN($B$29,$B$41,$B$53,$B$65,$B$77)</f>
        <v>84.541109000000006</v>
      </c>
      <c r="D41" s="30">
        <f>+MAX($B$29,$B$41,$B$53,$B$65,$B$77)</f>
        <v>134.134027</v>
      </c>
      <c r="E41" s="13">
        <f t="shared" si="0"/>
        <v>49.592917999999997</v>
      </c>
      <c r="G41" s="30"/>
      <c r="H41" s="13"/>
    </row>
    <row r="42" spans="1:8" x14ac:dyDescent="0.2">
      <c r="A42" s="1">
        <v>44228</v>
      </c>
      <c r="B42" s="10">
        <v>107.697982</v>
      </c>
      <c r="C42" s="30">
        <f>+MIN($B$30,$B$42,$B$54,$B$66,$B$78)</f>
        <v>81.034187000000003</v>
      </c>
      <c r="D42" s="30">
        <f>+MAX($B$30,$B$42,$B$54,$B$66,$B$78)</f>
        <v>139.111548</v>
      </c>
      <c r="E42" s="13">
        <f t="shared" si="0"/>
        <v>58.077360999999996</v>
      </c>
      <c r="G42" s="30"/>
      <c r="H42" s="13"/>
    </row>
    <row r="43" spans="1:8" x14ac:dyDescent="0.2">
      <c r="A43" s="1">
        <v>44256</v>
      </c>
      <c r="B43" s="10">
        <v>109.613539</v>
      </c>
      <c r="C43" s="30">
        <f>+MIN($B$31,$B$43,$B$55,$B$67,$B$79)</f>
        <v>86.143270000000001</v>
      </c>
      <c r="D43" s="30">
        <f>+MAX($B$31,$B$43,$B$55,$B$67,$B$79)</f>
        <v>145.03350699999999</v>
      </c>
      <c r="E43" s="13">
        <f t="shared" si="0"/>
        <v>58.890236999999985</v>
      </c>
      <c r="G43" s="30"/>
      <c r="H43" s="13"/>
    </row>
    <row r="44" spans="1:8" x14ac:dyDescent="0.2">
      <c r="A44" s="1">
        <v>44287</v>
      </c>
      <c r="B44" s="10">
        <v>115.50493</v>
      </c>
      <c r="C44" s="30">
        <f>+MIN($B$32,$B$44,$B$56,$B$68,$B$80)</f>
        <v>90.746359999999996</v>
      </c>
      <c r="D44" s="30">
        <f>+MAX($B$32,$B$44,$B$56,$B$68,$B$80)</f>
        <v>151.53379699999999</v>
      </c>
      <c r="E44" s="13">
        <f t="shared" si="0"/>
        <v>60.787436999999997</v>
      </c>
      <c r="G44" s="30"/>
      <c r="H44" s="13"/>
    </row>
    <row r="45" spans="1:8" x14ac:dyDescent="0.2">
      <c r="A45" s="1">
        <v>44317</v>
      </c>
      <c r="B45" s="10">
        <v>117.93173899999999</v>
      </c>
      <c r="C45" s="30">
        <f>+MIN($B$33,$B$45,$B$57,$B$69,$B$81)</f>
        <v>92.692076</v>
      </c>
      <c r="D45" s="30">
        <f>+MAX($B$33,$B$45,$B$57,$B$69,$B$81)</f>
        <v>153.715913</v>
      </c>
      <c r="E45" s="13">
        <f t="shared" si="0"/>
        <v>61.023837</v>
      </c>
      <c r="G45" s="30"/>
      <c r="H45" s="13"/>
    </row>
    <row r="46" spans="1:8" x14ac:dyDescent="0.2">
      <c r="A46" s="1">
        <v>44348</v>
      </c>
      <c r="B46" s="10">
        <v>108.678173</v>
      </c>
      <c r="C46" s="30">
        <f>+MIN($B$34,$B$46,$B$58,$B$70,$B$82)</f>
        <v>86.868606</v>
      </c>
      <c r="D46" s="30">
        <f>+MAX($B$34,$B$46,$B$58,$B$70,$B$82)</f>
        <v>149.93521999999999</v>
      </c>
      <c r="E46" s="13">
        <f t="shared" si="0"/>
        <v>63.066613999999987</v>
      </c>
      <c r="G46" s="30"/>
      <c r="H46" s="13"/>
    </row>
    <row r="47" spans="1:8" x14ac:dyDescent="0.2">
      <c r="A47" s="1">
        <v>44378</v>
      </c>
      <c r="B47" s="10">
        <v>94.974288000000001</v>
      </c>
      <c r="C47" s="30">
        <f>+MIN($B$35,$B$47,$B$59,$B$71,$B$83)</f>
        <v>79.171988999999996</v>
      </c>
      <c r="D47" s="30">
        <f>+MAX($B$35,$B$47,$B$59,$B$71,$B$83)</f>
        <v>137.14856399999999</v>
      </c>
      <c r="E47" s="13">
        <f t="shared" si="0"/>
        <v>57.976574999999997</v>
      </c>
      <c r="G47" s="30"/>
      <c r="H47" s="13"/>
    </row>
    <row r="48" spans="1:8" x14ac:dyDescent="0.2">
      <c r="A48" s="1">
        <v>44409</v>
      </c>
      <c r="B48" s="10">
        <v>81.761792</v>
      </c>
      <c r="C48" s="30">
        <f>+MIN($B$36,$B$48,$B$60,$B$72,$B$84)</f>
        <v>75.569913999999997</v>
      </c>
      <c r="D48" s="30">
        <f>+MAX($B$36,$B$48,$B$60,$B$72,$B$84)</f>
        <v>128.329733</v>
      </c>
      <c r="E48" s="13">
        <f t="shared" si="0"/>
        <v>52.759819000000007</v>
      </c>
      <c r="G48" s="30"/>
      <c r="H48" s="13"/>
    </row>
    <row r="49" spans="1:8" x14ac:dyDescent="0.2">
      <c r="A49" s="1">
        <v>44440</v>
      </c>
      <c r="B49" s="10">
        <v>77.475972999999996</v>
      </c>
      <c r="C49" s="30">
        <f>+MIN($B$37,$B$49,$B$61,$B$73,$B$85)</f>
        <v>77.475972999999996</v>
      </c>
      <c r="D49" s="30">
        <f>+MAX($B$37,$B$49,$B$61,$B$73,$B$85)</f>
        <v>127.90161999999999</v>
      </c>
      <c r="E49" s="13">
        <f t="shared" si="0"/>
        <v>50.425646999999998</v>
      </c>
      <c r="G49" s="30"/>
      <c r="H49" s="13"/>
    </row>
    <row r="50" spans="1:8" x14ac:dyDescent="0.2">
      <c r="A50" s="1">
        <v>44470</v>
      </c>
      <c r="B50" s="10">
        <v>81.879538999999994</v>
      </c>
      <c r="C50" s="30">
        <f>+MIN($B$38,$B$50,$B$62,$B$74,$B$86)</f>
        <v>81.879538999999994</v>
      </c>
      <c r="D50" s="30">
        <f>+MAX($B$38,$B$50,$B$62,$B$74,$B$86)</f>
        <v>132.05787000000001</v>
      </c>
      <c r="E50" s="13">
        <f t="shared" si="0"/>
        <v>50.178331000000014</v>
      </c>
      <c r="G50" s="30"/>
      <c r="H50" s="13"/>
    </row>
    <row r="51" spans="1:8" x14ac:dyDescent="0.2">
      <c r="A51" s="1">
        <v>44501</v>
      </c>
      <c r="B51" s="10">
        <v>89.191877000000005</v>
      </c>
      <c r="C51" s="30">
        <f>+MIN($B$39,$B$51,$B$63,$B$75,$B$87)</f>
        <v>89.191877000000005</v>
      </c>
      <c r="D51" s="30">
        <f>+MAX($B$39,$B$51,$B$63,$B$75,$B$87)</f>
        <v>134.522154</v>
      </c>
      <c r="E51" s="13">
        <f t="shared" si="0"/>
        <v>45.330276999999995</v>
      </c>
      <c r="G51" s="30"/>
      <c r="H51" s="13"/>
    </row>
    <row r="52" spans="1:8" x14ac:dyDescent="0.2">
      <c r="A52" s="1">
        <v>44531</v>
      </c>
      <c r="B52" s="10">
        <v>91.884252000000004</v>
      </c>
      <c r="C52" s="30">
        <f>+MIN($B$40,$B$52,$B$64,$B$76,$B$88)</f>
        <v>88.860583000000005</v>
      </c>
      <c r="D52" s="30">
        <f>+MAX($B$40,$B$52,$B$64,$B$76,$B$88)</f>
        <v>133.02838700000001</v>
      </c>
      <c r="E52" s="13">
        <f t="shared" si="0"/>
        <v>44.167804000000004</v>
      </c>
      <c r="G52" s="30"/>
      <c r="H52" s="13"/>
    </row>
    <row r="53" spans="1:8" x14ac:dyDescent="0.2">
      <c r="A53" s="1">
        <v>44562</v>
      </c>
      <c r="B53" s="10">
        <v>84.541109000000006</v>
      </c>
      <c r="C53" s="30">
        <f>+MIN($B$29,$B$41,$B$53,$B$65,$B$77)</f>
        <v>84.541109000000006</v>
      </c>
      <c r="D53" s="30">
        <f>+MAX($B$29,$B$41,$B$53,$B$65,$B$77)</f>
        <v>134.134027</v>
      </c>
      <c r="E53" s="13">
        <f t="shared" si="0"/>
        <v>49.592917999999997</v>
      </c>
      <c r="G53" s="30"/>
      <c r="H53" s="13"/>
    </row>
    <row r="54" spans="1:8" x14ac:dyDescent="0.2">
      <c r="A54" s="1">
        <v>44593</v>
      </c>
      <c r="B54" s="10">
        <v>81.034187000000003</v>
      </c>
      <c r="C54" s="30">
        <f>+MIN($B$30,$B$42,$B$54,$B$66,$B$78)</f>
        <v>81.034187000000003</v>
      </c>
      <c r="D54" s="30">
        <f>+MAX($B$30,$B$42,$B$54,$B$66,$B$78)</f>
        <v>139.111548</v>
      </c>
      <c r="E54" s="13">
        <f t="shared" si="0"/>
        <v>58.077360999999996</v>
      </c>
      <c r="G54" s="30"/>
      <c r="H54" s="13"/>
    </row>
    <row r="55" spans="1:8" x14ac:dyDescent="0.2">
      <c r="A55" s="1">
        <v>44621</v>
      </c>
      <c r="B55" s="10">
        <v>86.143270000000001</v>
      </c>
      <c r="C55" s="30">
        <f>+MIN($B$31,$B$43,$B$55,$B$67,$B$79)</f>
        <v>86.143270000000001</v>
      </c>
      <c r="D55" s="30">
        <f>+MAX($B$31,$B$43,$B$55,$B$67,$B$79)</f>
        <v>145.03350699999999</v>
      </c>
      <c r="E55" s="13">
        <f t="shared" si="0"/>
        <v>58.890236999999985</v>
      </c>
      <c r="G55" s="30"/>
      <c r="H55" s="13"/>
    </row>
    <row r="56" spans="1:8" x14ac:dyDescent="0.2">
      <c r="A56" s="1">
        <v>44652</v>
      </c>
      <c r="B56" s="10">
        <v>90.746359999999996</v>
      </c>
      <c r="C56" s="30">
        <f>+MIN($B$32,$B$44,$B$56,$B$68,$B$80)</f>
        <v>90.746359999999996</v>
      </c>
      <c r="D56" s="30">
        <f>+MAX($B$32,$B$44,$B$56,$B$68,$B$80)</f>
        <v>151.53379699999999</v>
      </c>
      <c r="E56" s="13">
        <f t="shared" si="0"/>
        <v>60.787436999999997</v>
      </c>
      <c r="G56" s="30"/>
      <c r="H56" s="13"/>
    </row>
    <row r="57" spans="1:8" x14ac:dyDescent="0.2">
      <c r="A57" s="1">
        <v>44682</v>
      </c>
      <c r="B57" s="10">
        <v>92.692076</v>
      </c>
      <c r="C57" s="30">
        <f>+MIN($B$33,$B$45,$B$57,$B$69,$B$81)</f>
        <v>92.692076</v>
      </c>
      <c r="D57" s="30">
        <f>+MAX($B$33,$B$45,$B$57,$B$69,$B$81)</f>
        <v>153.715913</v>
      </c>
      <c r="E57" s="13">
        <f t="shared" si="0"/>
        <v>61.023837</v>
      </c>
      <c r="G57" s="30"/>
      <c r="H57" s="13"/>
    </row>
    <row r="58" spans="1:8" x14ac:dyDescent="0.2">
      <c r="A58" s="1">
        <v>44713</v>
      </c>
      <c r="B58" s="10">
        <v>86.868606</v>
      </c>
      <c r="C58" s="30">
        <f>+MIN($B$34,$B$46,$B$58,$B$70,$B$82)</f>
        <v>86.868606</v>
      </c>
      <c r="D58" s="30">
        <f>+MAX($B$34,$B$46,$B$58,$B$70,$B$82)</f>
        <v>149.93521999999999</v>
      </c>
      <c r="E58" s="13">
        <f t="shared" si="0"/>
        <v>63.066613999999987</v>
      </c>
      <c r="G58" s="30"/>
      <c r="H58" s="13"/>
    </row>
    <row r="59" spans="1:8" x14ac:dyDescent="0.2">
      <c r="A59" s="1">
        <v>44743</v>
      </c>
      <c r="B59" s="10">
        <v>79.171988999999996</v>
      </c>
      <c r="C59" s="30">
        <f>+MIN($B$35,$B$47,$B$59,$B$71,$B$83)</f>
        <v>79.171988999999996</v>
      </c>
      <c r="D59" s="30">
        <f>+MAX($B$35,$B$47,$B$59,$B$71,$B$83)</f>
        <v>137.14856399999999</v>
      </c>
      <c r="E59" s="13">
        <f t="shared" si="0"/>
        <v>57.976574999999997</v>
      </c>
      <c r="G59" s="30"/>
      <c r="H59" s="13"/>
    </row>
    <row r="60" spans="1:8" x14ac:dyDescent="0.2">
      <c r="A60" s="1">
        <v>44774</v>
      </c>
      <c r="B60" s="10">
        <v>75.569913999999997</v>
      </c>
      <c r="C60" s="30">
        <f>+MIN($B$36,$B$48,$B$60,$B$72,$B$84)</f>
        <v>75.569913999999997</v>
      </c>
      <c r="D60" s="30">
        <f>+MAX($B$36,$B$48,$B$60,$B$72,$B$84)</f>
        <v>128.329733</v>
      </c>
      <c r="E60" s="13">
        <f t="shared" si="0"/>
        <v>52.759819000000007</v>
      </c>
      <c r="G60" s="30"/>
      <c r="H60" s="13"/>
    </row>
    <row r="61" spans="1:8" x14ac:dyDescent="0.2">
      <c r="A61" s="1">
        <v>44805</v>
      </c>
      <c r="B61" s="10">
        <v>79.354139000000004</v>
      </c>
      <c r="C61" s="30">
        <f>+MIN($B$37,$B$49,$B$61,$B$73,$B$85)</f>
        <v>77.475972999999996</v>
      </c>
      <c r="D61" s="30">
        <f>+MAX($B$37,$B$49,$B$61,$B$73,$B$85)</f>
        <v>127.90161999999999</v>
      </c>
      <c r="E61" s="13">
        <f t="shared" si="0"/>
        <v>50.425646999999998</v>
      </c>
      <c r="G61" s="30"/>
      <c r="H61" s="13"/>
    </row>
    <row r="62" spans="1:8" x14ac:dyDescent="0.2">
      <c r="A62" s="1">
        <v>44835</v>
      </c>
      <c r="B62" s="10">
        <v>87.342115000000007</v>
      </c>
      <c r="C62" s="30">
        <f>+MIN($B$38,$B$50,$B$62,$B$74,$B$86)</f>
        <v>81.879538999999994</v>
      </c>
      <c r="D62" s="30">
        <f>+MAX($B$38,$B$50,$B$62,$B$74,$B$86)</f>
        <v>132.05787000000001</v>
      </c>
      <c r="E62" s="13">
        <f t="shared" si="0"/>
        <v>50.178331000000014</v>
      </c>
      <c r="G62" s="30"/>
      <c r="H62" s="13"/>
    </row>
    <row r="63" spans="1:8" x14ac:dyDescent="0.2">
      <c r="A63" s="1">
        <v>44866</v>
      </c>
      <c r="B63" s="10">
        <v>93.202696000000003</v>
      </c>
      <c r="C63" s="30">
        <f>+MIN($B$39,$B$51,$B$63,$B$75,$B$87)</f>
        <v>89.191877000000005</v>
      </c>
      <c r="D63" s="30">
        <f>+MAX($B$39,$B$51,$B$63,$B$75,$B$87)</f>
        <v>134.522154</v>
      </c>
      <c r="E63" s="13">
        <f t="shared" si="0"/>
        <v>45.330276999999995</v>
      </c>
      <c r="G63" s="30"/>
      <c r="H63" s="13"/>
    </row>
    <row r="64" spans="1:8" x14ac:dyDescent="0.2">
      <c r="A64" s="1">
        <v>44896</v>
      </c>
      <c r="B64" s="10">
        <v>88.860583000000005</v>
      </c>
      <c r="C64" s="30">
        <f>+MIN($B$40,$B$52,$B$64,$B$76,$B$88)</f>
        <v>88.860583000000005</v>
      </c>
      <c r="D64" s="30">
        <f>+MAX($B$40,$B$52,$B$64,$B$76,$B$88)</f>
        <v>133.02838700000001</v>
      </c>
      <c r="E64" s="13">
        <f t="shared" si="0"/>
        <v>44.167804000000004</v>
      </c>
      <c r="G64" s="30"/>
      <c r="H64" s="13"/>
    </row>
    <row r="65" spans="1:8" x14ac:dyDescent="0.2">
      <c r="A65" s="1">
        <v>44927</v>
      </c>
      <c r="B65" s="10">
        <v>92.713750000000005</v>
      </c>
      <c r="C65" s="30">
        <f>+MIN($B$29,$B$41,$B$53,$B$65,$B$77)</f>
        <v>84.541109000000006</v>
      </c>
      <c r="D65" s="30">
        <f>+MAX($B$29,$B$41,$B$53,$B$65,$B$77)</f>
        <v>134.134027</v>
      </c>
      <c r="E65" s="13">
        <f t="shared" si="0"/>
        <v>49.592917999999997</v>
      </c>
      <c r="G65" s="30"/>
      <c r="H65" s="13"/>
    </row>
    <row r="66" spans="1:8" x14ac:dyDescent="0.2">
      <c r="A66" s="1">
        <v>44958</v>
      </c>
      <c r="B66" s="10">
        <v>99.759538000000006</v>
      </c>
      <c r="C66" s="30">
        <f>+MIN($B$30,$B$42,$B$54,$B$66,$B$78)</f>
        <v>81.034187000000003</v>
      </c>
      <c r="D66" s="30">
        <f>+MAX($B$30,$B$42,$B$54,$B$66,$B$78)</f>
        <v>139.111548</v>
      </c>
      <c r="E66" s="13">
        <f t="shared" si="0"/>
        <v>58.077360999999996</v>
      </c>
      <c r="G66" s="30"/>
      <c r="H66" s="13"/>
    </row>
    <row r="67" spans="1:8" x14ac:dyDescent="0.2">
      <c r="A67" s="1">
        <v>44986</v>
      </c>
      <c r="B67" s="10">
        <v>109.04113700000001</v>
      </c>
      <c r="C67" s="30">
        <f>+MIN($B$31,$B$43,$B$55,$B$67,$B$79)</f>
        <v>86.143270000000001</v>
      </c>
      <c r="D67" s="30">
        <f>+MAX($B$31,$B$43,$B$55,$B$67,$B$79)</f>
        <v>145.03350699999999</v>
      </c>
      <c r="E67" s="13">
        <f t="shared" si="0"/>
        <v>58.890236999999985</v>
      </c>
      <c r="G67" s="30"/>
      <c r="H67" s="13"/>
    </row>
    <row r="68" spans="1:8" x14ac:dyDescent="0.2">
      <c r="A68" s="1">
        <v>45017</v>
      </c>
      <c r="B68" s="10">
        <v>119.46028</v>
      </c>
      <c r="C68" s="30">
        <f>+MIN($B$32,$B$44,$B$56,$B$68,$B$80)</f>
        <v>90.746359999999996</v>
      </c>
      <c r="D68" s="30">
        <f>+MAX($B$32,$B$44,$B$56,$B$68,$B$80)</f>
        <v>151.53379699999999</v>
      </c>
      <c r="E68" s="13">
        <f t="shared" si="0"/>
        <v>60.787436999999997</v>
      </c>
      <c r="G68" s="30"/>
      <c r="H68" s="13"/>
    </row>
    <row r="69" spans="1:8" x14ac:dyDescent="0.2">
      <c r="A69" s="1">
        <v>45047</v>
      </c>
      <c r="B69" s="10">
        <v>127.78824</v>
      </c>
      <c r="C69" s="30">
        <f>+MIN($B$33,$B$45,$B$57,$B$69,$B$81)</f>
        <v>92.692076</v>
      </c>
      <c r="D69" s="30">
        <f>+MAX($B$33,$B$45,$B$57,$B$69,$B$81)</f>
        <v>153.715913</v>
      </c>
      <c r="E69" s="13">
        <f t="shared" si="0"/>
        <v>61.023837</v>
      </c>
      <c r="G69" s="30"/>
      <c r="H69" s="13"/>
    </row>
    <row r="70" spans="1:8" x14ac:dyDescent="0.2">
      <c r="A70" s="1">
        <v>45078</v>
      </c>
      <c r="B70" s="10">
        <v>129.190541</v>
      </c>
      <c r="C70" s="30">
        <f>+MIN($B$34,$B$46,$B$58,$B$70,$B$82)</f>
        <v>86.868606</v>
      </c>
      <c r="D70" s="30">
        <f>+MAX($B$34,$B$46,$B$58,$B$70,$B$82)</f>
        <v>149.93521999999999</v>
      </c>
      <c r="E70" s="13">
        <f t="shared" si="0"/>
        <v>63.066613999999987</v>
      </c>
      <c r="G70" s="30"/>
      <c r="H70" s="13"/>
    </row>
    <row r="71" spans="1:8" x14ac:dyDescent="0.2">
      <c r="A71" s="1">
        <v>45108</v>
      </c>
      <c r="B71" s="10">
        <v>122.916276</v>
      </c>
      <c r="C71" s="30">
        <f>+MIN($B$35,$B$47,$B$59,$B$71,$B$83)</f>
        <v>79.171988999999996</v>
      </c>
      <c r="D71" s="30">
        <f>+MAX($B$35,$B$47,$B$59,$B$71,$B$83)</f>
        <v>137.14856399999999</v>
      </c>
      <c r="E71" s="13">
        <f t="shared" si="0"/>
        <v>57.976574999999997</v>
      </c>
      <c r="G71" s="30"/>
      <c r="H71" s="13"/>
    </row>
    <row r="72" spans="1:8" x14ac:dyDescent="0.2">
      <c r="A72" s="1">
        <v>45139</v>
      </c>
      <c r="B72" s="10">
        <v>117.89783300000001</v>
      </c>
      <c r="C72" s="30">
        <f>+MIN($B$36,$B$48,$B$60,$B$72,$B$84)</f>
        <v>75.569913999999997</v>
      </c>
      <c r="D72" s="30">
        <f>+MAX($B$36,$B$48,$B$60,$B$72,$B$84)</f>
        <v>128.329733</v>
      </c>
      <c r="E72" s="13">
        <f t="shared" si="0"/>
        <v>52.759819000000007</v>
      </c>
      <c r="G72" s="30"/>
      <c r="H72" s="13"/>
    </row>
    <row r="73" spans="1:8" x14ac:dyDescent="0.2">
      <c r="A73" s="1">
        <v>45170</v>
      </c>
      <c r="B73" s="10">
        <v>118.05373299999999</v>
      </c>
      <c r="C73" s="30">
        <f>+MIN($B$37,$B$49,$B$61,$B$73,$B$85)</f>
        <v>77.475972999999996</v>
      </c>
      <c r="D73" s="30">
        <f>+MAX($B$37,$B$49,$B$61,$B$73,$B$85)</f>
        <v>127.90161999999999</v>
      </c>
      <c r="E73" s="13">
        <f t="shared" si="0"/>
        <v>50.425646999999998</v>
      </c>
      <c r="G73" s="30"/>
      <c r="H73" s="13"/>
    </row>
    <row r="74" spans="1:8" x14ac:dyDescent="0.2">
      <c r="A74" s="1">
        <v>45200</v>
      </c>
      <c r="B74" s="10">
        <v>123.046131</v>
      </c>
      <c r="C74" s="30">
        <f>+MIN($B$38,$B$50,$B$62,$B$74,$B$86)</f>
        <v>81.879538999999994</v>
      </c>
      <c r="D74" s="30">
        <f>+MAX($B$38,$B$50,$B$62,$B$74,$B$86)</f>
        <v>132.05787000000001</v>
      </c>
      <c r="E74" s="13">
        <f t="shared" si="0"/>
        <v>50.178331000000014</v>
      </c>
      <c r="G74" s="30"/>
      <c r="H74" s="13"/>
    </row>
    <row r="75" spans="1:8" x14ac:dyDescent="0.2">
      <c r="A75" s="1">
        <v>45231</v>
      </c>
      <c r="B75" s="10">
        <v>130.98483400000001</v>
      </c>
      <c r="C75" s="30">
        <f>+MIN($B$39,$B$51,$B$63,$B$75,$B$87)</f>
        <v>89.191877000000005</v>
      </c>
      <c r="D75" s="30">
        <f>+MAX($B$39,$B$51,$B$63,$B$75,$B$87)</f>
        <v>134.522154</v>
      </c>
      <c r="E75" s="13">
        <f t="shared" si="0"/>
        <v>45.330276999999995</v>
      </c>
      <c r="G75" s="30"/>
      <c r="H75" s="13"/>
    </row>
    <row r="76" spans="1:8" x14ac:dyDescent="0.2">
      <c r="A76" s="1">
        <v>45261</v>
      </c>
      <c r="B76" s="10">
        <v>133.02838700000001</v>
      </c>
      <c r="C76" s="30">
        <f>+MIN($B$40,$B$52,$B$64,$B$76,$B$88)</f>
        <v>88.860583000000005</v>
      </c>
      <c r="D76" s="30">
        <f>+MAX($B$40,$B$52,$B$64,$B$76,$B$88)</f>
        <v>133.02838700000001</v>
      </c>
      <c r="E76" s="13">
        <f t="shared" si="0"/>
        <v>44.167804000000004</v>
      </c>
      <c r="G76" s="30"/>
      <c r="H76" s="13"/>
    </row>
    <row r="77" spans="1:8" x14ac:dyDescent="0.2">
      <c r="A77" s="1">
        <v>45292</v>
      </c>
      <c r="B77" s="10">
        <v>123.854271</v>
      </c>
      <c r="C77" s="30">
        <f>+MIN($B$29,$B$41,$B$53,$B$65,$B$77)</f>
        <v>84.541109000000006</v>
      </c>
      <c r="D77" s="30">
        <f>+MAX($B$29,$B$41,$B$53,$B$65,$B$77)</f>
        <v>134.134027</v>
      </c>
      <c r="E77" s="13">
        <f t="shared" si="0"/>
        <v>49.592917999999997</v>
      </c>
      <c r="G77" s="30"/>
      <c r="H77" s="13"/>
    </row>
    <row r="78" spans="1:8" x14ac:dyDescent="0.2">
      <c r="A78" s="1">
        <v>45323</v>
      </c>
      <c r="B78" s="10">
        <v>129.170199</v>
      </c>
      <c r="C78" s="30">
        <f>+MIN($B$30,$B$42,$B$54,$B$66,$B$78)</f>
        <v>81.034187000000003</v>
      </c>
      <c r="D78" s="30">
        <f>+MAX($B$30,$B$42,$B$54,$B$66,$B$78)</f>
        <v>139.111548</v>
      </c>
      <c r="E78" s="13">
        <f t="shared" si="0"/>
        <v>58.077360999999996</v>
      </c>
      <c r="G78" s="30"/>
      <c r="H78" s="13"/>
    </row>
    <row r="79" spans="1:8" x14ac:dyDescent="0.2">
      <c r="A79" s="1">
        <v>45352</v>
      </c>
      <c r="B79" s="10">
        <v>135.53725399999999</v>
      </c>
      <c r="C79" s="30">
        <f>+MIN($B$31,$B$43,$B$55,$B$67,$B$79)</f>
        <v>86.143270000000001</v>
      </c>
      <c r="D79" s="30">
        <f>+MAX($B$31,$B$43,$B$55,$B$67,$B$79)</f>
        <v>145.03350699999999</v>
      </c>
      <c r="E79" s="13">
        <f t="shared" si="0"/>
        <v>58.890236999999985</v>
      </c>
      <c r="G79" s="30"/>
      <c r="H79" s="13"/>
    </row>
    <row r="80" spans="1:8" x14ac:dyDescent="0.2">
      <c r="A80" s="1">
        <v>45383</v>
      </c>
      <c r="B80" s="10">
        <v>138.83927399999999</v>
      </c>
      <c r="C80" s="30">
        <f>+MIN($B$32,$B$44,$B$56,$B$68,$B$80)</f>
        <v>90.746359999999996</v>
      </c>
      <c r="D80" s="30">
        <f>+MAX($B$32,$B$44,$B$56,$B$68,$B$80)</f>
        <v>151.53379699999999</v>
      </c>
      <c r="E80" s="13">
        <f t="shared" si="0"/>
        <v>60.787436999999997</v>
      </c>
      <c r="G80" s="30"/>
      <c r="H80" s="13"/>
    </row>
    <row r="81" spans="1:8" x14ac:dyDescent="0.2">
      <c r="A81" s="1">
        <v>45413</v>
      </c>
      <c r="B81" s="10">
        <v>139.892605</v>
      </c>
      <c r="C81" s="30">
        <f>+MIN($B$33,$B$45,$B$57,$B$69,$B$81)</f>
        <v>92.692076</v>
      </c>
      <c r="D81" s="30">
        <f>+MAX($B$33,$B$45,$B$57,$B$69,$B$81)</f>
        <v>153.715913</v>
      </c>
      <c r="E81" s="13">
        <f t="shared" si="0"/>
        <v>61.023837</v>
      </c>
      <c r="G81" s="30"/>
      <c r="H81" s="13"/>
    </row>
    <row r="82" spans="1:8" x14ac:dyDescent="0.2">
      <c r="A82" s="1">
        <v>45444</v>
      </c>
      <c r="B82" s="10">
        <v>135.229253</v>
      </c>
      <c r="C82" s="30">
        <f>+MIN($B$34,$B$46,$B$58,$B$70,$B$82)</f>
        <v>86.868606</v>
      </c>
      <c r="D82" s="30">
        <f>+MAX($B$34,$B$46,$B$58,$B$70,$B$82)</f>
        <v>149.93521999999999</v>
      </c>
      <c r="E82" s="13">
        <f t="shared" si="0"/>
        <v>63.066613999999987</v>
      </c>
      <c r="G82" s="30"/>
      <c r="H82" s="13"/>
    </row>
    <row r="83" spans="1:8" x14ac:dyDescent="0.2">
      <c r="A83" s="1">
        <v>45474</v>
      </c>
      <c r="B83" s="10">
        <v>127.37750200000001</v>
      </c>
      <c r="C83" s="30">
        <f>+MIN($B$35,$B$47,$B$59,$B$71,$B$83)</f>
        <v>79.171988999999996</v>
      </c>
      <c r="D83" s="30">
        <f>+MAX($B$35,$B$47,$B$59,$B$71,$B$83)</f>
        <v>137.14856399999999</v>
      </c>
      <c r="E83" s="13">
        <f t="shared" si="0"/>
        <v>57.976574999999997</v>
      </c>
      <c r="G83" s="30"/>
      <c r="H83" s="13"/>
    </row>
    <row r="84" spans="1:8" x14ac:dyDescent="0.2">
      <c r="A84" s="1">
        <v>45505</v>
      </c>
      <c r="B84" s="10">
        <v>121.755689</v>
      </c>
      <c r="C84" s="30">
        <f>+MIN($B$36,$B$48,$B$60,$B$72,$B$84)</f>
        <v>75.569913999999997</v>
      </c>
      <c r="D84" s="30">
        <f>+MAX($B$36,$B$48,$B$60,$B$72,$B$84)</f>
        <v>128.329733</v>
      </c>
      <c r="E84" s="13">
        <f t="shared" si="0"/>
        <v>52.759819000000007</v>
      </c>
      <c r="G84" s="30"/>
      <c r="H84" s="13"/>
    </row>
    <row r="85" spans="1:8" x14ac:dyDescent="0.2">
      <c r="A85" s="1">
        <v>45536</v>
      </c>
      <c r="B85" s="10">
        <v>122.555119</v>
      </c>
      <c r="C85" s="30">
        <f>+MIN($B$37,$B$49,$B$61,$B$73,$B$85)</f>
        <v>77.475972999999996</v>
      </c>
      <c r="D85" s="30">
        <f>+MAX($B$37,$B$49,$B$61,$B$73,$B$85)</f>
        <v>127.90161999999999</v>
      </c>
      <c r="E85" s="13">
        <f t="shared" si="0"/>
        <v>50.425646999999998</v>
      </c>
      <c r="G85" s="30"/>
      <c r="H85" s="13"/>
    </row>
    <row r="86" spans="1:8" x14ac:dyDescent="0.2">
      <c r="A86" s="1">
        <v>45566</v>
      </c>
      <c r="B86" s="10">
        <v>127.74657000000001</v>
      </c>
      <c r="C86" s="30">
        <f>+MIN($B$38,$B$50,$B$62,$B$74,$B$86)</f>
        <v>81.879538999999994</v>
      </c>
      <c r="D86" s="30">
        <f>+MAX($B$38,$B$50,$B$62,$B$74,$B$86)</f>
        <v>132.05787000000001</v>
      </c>
      <c r="E86" s="13">
        <f t="shared" si="0"/>
        <v>50.178331000000014</v>
      </c>
      <c r="G86" s="30"/>
      <c r="H86" s="13"/>
    </row>
    <row r="87" spans="1:8" x14ac:dyDescent="0.2">
      <c r="A87" s="1">
        <v>45597</v>
      </c>
      <c r="B87" s="10">
        <v>131.09076999999999</v>
      </c>
      <c r="C87" s="30">
        <f>+MIN($B$39,$B$51,$B$63,$B$75,$B$87)</f>
        <v>89.191877000000005</v>
      </c>
      <c r="D87" s="30">
        <f>+MAX($B$39,$B$51,$B$63,$B$75,$B$87)</f>
        <v>134.522154</v>
      </c>
      <c r="E87" s="13">
        <f t="shared" si="0"/>
        <v>45.330276999999995</v>
      </c>
      <c r="G87" s="30"/>
      <c r="H87" s="13"/>
    </row>
    <row r="88" spans="1:8" x14ac:dyDescent="0.2">
      <c r="A88" s="1">
        <v>45627</v>
      </c>
      <c r="B88" s="10">
        <v>127.825935</v>
      </c>
      <c r="C88" s="30">
        <f>+MIN($B$40,$B$52,$B$64,$B$76,$B$88)</f>
        <v>88.860583000000005</v>
      </c>
      <c r="D88" s="30">
        <f>+MAX($B$40,$B$52,$B$64,$B$76,$B$88)</f>
        <v>133.02838700000001</v>
      </c>
      <c r="E88" s="13">
        <f t="shared" si="0"/>
        <v>44.167804000000004</v>
      </c>
      <c r="G88" s="30"/>
      <c r="H88" s="13"/>
    </row>
    <row r="89" spans="1:8" x14ac:dyDescent="0.2">
      <c r="A89" s="1">
        <v>45658</v>
      </c>
      <c r="B89" s="10">
        <v>113.29333</v>
      </c>
      <c r="C89" s="30">
        <f>+MIN($B$29,$B$41,$B$53,$B$65,$B$77)</f>
        <v>84.541109000000006</v>
      </c>
      <c r="D89" s="30">
        <f>+MAX($B$29,$B$41,$B$53,$B$65,$B$77)</f>
        <v>134.134027</v>
      </c>
      <c r="E89" s="13">
        <f t="shared" si="0"/>
        <v>49.592917999999997</v>
      </c>
      <c r="G89" s="30"/>
      <c r="H89" s="13"/>
    </row>
    <row r="90" spans="1:8" x14ac:dyDescent="0.2">
      <c r="A90" s="1">
        <v>45689</v>
      </c>
      <c r="B90" s="10">
        <v>106.81254</v>
      </c>
      <c r="C90" s="30">
        <f>+MIN($B$30,$B$42,$B$54,$B$66,$B$78)</f>
        <v>81.034187000000003</v>
      </c>
      <c r="D90" s="30">
        <f>+MAX($B$30,$B$42,$B$54,$B$66,$B$78)</f>
        <v>139.111548</v>
      </c>
      <c r="E90" s="13">
        <f t="shared" si="0"/>
        <v>58.077360999999996</v>
      </c>
      <c r="G90" s="30"/>
      <c r="H90" s="13"/>
    </row>
    <row r="91" spans="1:8" x14ac:dyDescent="0.2">
      <c r="A91" s="1">
        <v>45717</v>
      </c>
      <c r="B91" s="10">
        <v>111.66533</v>
      </c>
      <c r="C91" s="30">
        <f>+MIN($B$31,$B$43,$B$55,$B$67,$B$79)</f>
        <v>86.143270000000001</v>
      </c>
      <c r="D91" s="30">
        <f>+MAX($B$31,$B$43,$B$55,$B$67,$B$79)</f>
        <v>145.03350699999999</v>
      </c>
      <c r="E91" s="13">
        <f t="shared" si="0"/>
        <v>58.890236999999985</v>
      </c>
      <c r="G91" s="30"/>
      <c r="H91" s="13"/>
    </row>
    <row r="92" spans="1:8" x14ac:dyDescent="0.2">
      <c r="A92" s="1">
        <v>45748</v>
      </c>
      <c r="B92" s="10">
        <v>115.928974</v>
      </c>
      <c r="C92" s="30">
        <f>+MIN($B$32,$B$44,$B$56,$B$68,$B$80)</f>
        <v>90.746359999999996</v>
      </c>
      <c r="D92" s="30">
        <f>+MAX($B$32,$B$44,$B$56,$B$68,$B$80)</f>
        <v>151.53379699999999</v>
      </c>
      <c r="E92" s="13">
        <f t="shared" si="0"/>
        <v>60.787436999999997</v>
      </c>
      <c r="G92" s="30"/>
      <c r="H92" s="13"/>
    </row>
    <row r="93" spans="1:8" x14ac:dyDescent="0.2">
      <c r="A93" s="1">
        <v>45778</v>
      </c>
      <c r="B93" s="10">
        <v>119.50830999999999</v>
      </c>
      <c r="C93" s="30">
        <f>+MIN($B$33,$B$45,$B$57,$B$69,$B$81)</f>
        <v>92.692076</v>
      </c>
      <c r="D93" s="30">
        <f>+MAX($B$33,$B$45,$B$57,$B$69,$B$81)</f>
        <v>153.715913</v>
      </c>
      <c r="E93" s="13">
        <f t="shared" ref="E93:E112" si="1">D93-C93</f>
        <v>61.023837</v>
      </c>
      <c r="G93" s="30"/>
      <c r="H93" s="13"/>
    </row>
    <row r="94" spans="1:8" x14ac:dyDescent="0.2">
      <c r="A94" s="1">
        <v>45809</v>
      </c>
      <c r="B94" s="10">
        <v>116.434455</v>
      </c>
      <c r="C94" s="30">
        <f>+MIN($B$34,$B$46,$B$58,$B$70,$B$82)</f>
        <v>86.868606</v>
      </c>
      <c r="D94" s="30">
        <f>+MAX($B$34,$B$46,$B$58,$B$70,$B$82)</f>
        <v>149.93521999999999</v>
      </c>
      <c r="E94" s="13">
        <f t="shared" si="1"/>
        <v>63.066613999999987</v>
      </c>
      <c r="G94" s="30"/>
      <c r="H94" s="13"/>
    </row>
    <row r="95" spans="1:8" x14ac:dyDescent="0.2">
      <c r="A95" s="1">
        <v>45839</v>
      </c>
      <c r="B95" s="10">
        <v>108.748628</v>
      </c>
      <c r="C95" s="30">
        <f>+MIN($B$35,$B$47,$B$59,$B$71,$B$83)</f>
        <v>79.171988999999996</v>
      </c>
      <c r="D95" s="30">
        <f>+MAX($B$35,$B$47,$B$59,$B$71,$B$83)</f>
        <v>137.14856399999999</v>
      </c>
      <c r="E95" s="13">
        <f t="shared" si="1"/>
        <v>57.976574999999997</v>
      </c>
      <c r="G95" s="30"/>
      <c r="H95" s="13"/>
    </row>
    <row r="96" spans="1:8" x14ac:dyDescent="0.2">
      <c r="A96" s="1">
        <v>45870</v>
      </c>
      <c r="B96" s="10">
        <v>104.584324</v>
      </c>
      <c r="C96" s="30">
        <f>+MIN($B$36,$B$48,$B$60,$B$72,$B$84)</f>
        <v>75.569913999999997</v>
      </c>
      <c r="D96" s="30">
        <f>+MAX($B$36,$B$48,$B$60,$B$72,$B$84)</f>
        <v>128.329733</v>
      </c>
      <c r="E96" s="13">
        <f t="shared" si="1"/>
        <v>52.759819000000007</v>
      </c>
      <c r="G96" s="30"/>
      <c r="H96" s="13"/>
    </row>
    <row r="97" spans="1:8" x14ac:dyDescent="0.2">
      <c r="A97" s="1">
        <v>45901</v>
      </c>
      <c r="B97" s="10">
        <v>108.90130000000001</v>
      </c>
      <c r="C97" s="30">
        <f>+MIN($B$37,$B$49,$B$61,$B$73,$B$85)</f>
        <v>77.475972999999996</v>
      </c>
      <c r="D97" s="30">
        <f>+MAX($B$37,$B$49,$B$61,$B$73,$B$85)</f>
        <v>127.90161999999999</v>
      </c>
      <c r="E97" s="13">
        <f t="shared" si="1"/>
        <v>50.425646999999998</v>
      </c>
      <c r="G97" s="30"/>
      <c r="H97" s="13"/>
    </row>
    <row r="98" spans="1:8" x14ac:dyDescent="0.2">
      <c r="A98" s="1">
        <v>45931</v>
      </c>
      <c r="B98" s="10">
        <v>112.8715</v>
      </c>
      <c r="C98" s="30">
        <f>+MIN($B$38,$B$50,$B$62,$B$74,$B$86)</f>
        <v>81.879538999999994</v>
      </c>
      <c r="D98" s="30">
        <f>+MAX($B$38,$B$50,$B$62,$B$74,$B$86)</f>
        <v>132.05787000000001</v>
      </c>
      <c r="E98" s="13">
        <f t="shared" si="1"/>
        <v>50.178331000000014</v>
      </c>
      <c r="G98" s="30"/>
      <c r="H98" s="13"/>
    </row>
    <row r="99" spans="1:8" x14ac:dyDescent="0.2">
      <c r="A99" s="1">
        <v>45962</v>
      </c>
      <c r="B99" s="10">
        <v>114.8154</v>
      </c>
      <c r="C99" s="30">
        <f>+MIN($B$39,$B$51,$B$63,$B$75,$B$87)</f>
        <v>89.191877000000005</v>
      </c>
      <c r="D99" s="30">
        <f>+MAX($B$39,$B$51,$B$63,$B$75,$B$87)</f>
        <v>134.522154</v>
      </c>
      <c r="E99" s="13">
        <f t="shared" si="1"/>
        <v>45.330276999999995</v>
      </c>
      <c r="G99" s="30"/>
      <c r="H99" s="13"/>
    </row>
    <row r="100" spans="1:8" x14ac:dyDescent="0.2">
      <c r="A100" s="1">
        <v>45992</v>
      </c>
      <c r="B100" s="10">
        <v>106.6913</v>
      </c>
      <c r="C100" s="30">
        <f>+MIN($B$40,$B$52,$B$64,$B$76,$B$88)</f>
        <v>88.860583000000005</v>
      </c>
      <c r="D100" s="30">
        <f>+MAX($B$40,$B$52,$B$64,$B$76,$B$88)</f>
        <v>133.02838700000001</v>
      </c>
      <c r="E100" s="13">
        <f t="shared" si="1"/>
        <v>44.167804000000004</v>
      </c>
      <c r="G100" s="30"/>
      <c r="H100" s="13"/>
    </row>
    <row r="101" spans="1:8" x14ac:dyDescent="0.2">
      <c r="A101" s="1">
        <v>46023</v>
      </c>
      <c r="B101" s="10">
        <v>103.16289999999999</v>
      </c>
      <c r="C101" s="30">
        <f>+MIN($B$29,$B$41,$B$53,$B$65,$B$77)</f>
        <v>84.541109000000006</v>
      </c>
      <c r="D101" s="13">
        <f>+MAX($B$29,$B$41,$B$53,$B$65,$B$77)</f>
        <v>134.134027</v>
      </c>
      <c r="E101" s="13">
        <f t="shared" si="1"/>
        <v>49.592917999999997</v>
      </c>
      <c r="G101" s="30"/>
      <c r="H101" s="13"/>
    </row>
    <row r="102" spans="1:8" x14ac:dyDescent="0.2">
      <c r="A102" s="1">
        <v>46054</v>
      </c>
      <c r="B102" s="10">
        <v>102.0909</v>
      </c>
      <c r="C102" s="30">
        <f>+MIN($B$30,$B$42,$B$54,$B$66,$B$78)</f>
        <v>81.034187000000003</v>
      </c>
      <c r="D102" s="13">
        <f>+MAX($B$30,$B$42,$B$54,$B$66,$B$78)</f>
        <v>139.111548</v>
      </c>
      <c r="E102" s="13">
        <f t="shared" si="1"/>
        <v>58.077360999999996</v>
      </c>
      <c r="G102" s="30"/>
      <c r="H102" s="13"/>
    </row>
    <row r="103" spans="1:8" x14ac:dyDescent="0.2">
      <c r="A103" s="1">
        <v>46082</v>
      </c>
      <c r="B103" s="10">
        <v>109.0425</v>
      </c>
      <c r="C103" s="30">
        <f>+MIN($B$31,$B$43,$B$55,$B$67,$B$79)</f>
        <v>86.143270000000001</v>
      </c>
      <c r="D103" s="13">
        <f>+MAX($B$31,$B$43,$B$55,$B$67,$B$79)</f>
        <v>145.03350699999999</v>
      </c>
      <c r="E103" s="13">
        <f t="shared" si="1"/>
        <v>58.890236999999985</v>
      </c>
      <c r="G103" s="30"/>
      <c r="H103" s="13"/>
    </row>
    <row r="104" spans="1:8" x14ac:dyDescent="0.2">
      <c r="A104" s="1">
        <v>46113</v>
      </c>
      <c r="B104" s="10">
        <v>115.8496</v>
      </c>
      <c r="C104" s="30">
        <f>+MIN($B$32,$B$44,$B$56,$B$68,$B$80)</f>
        <v>90.746359999999996</v>
      </c>
      <c r="D104" s="13">
        <f>+MAX($B$32,$B$44,$B$56,$B$68,$B$80)</f>
        <v>151.53379699999999</v>
      </c>
      <c r="E104" s="13">
        <f t="shared" si="1"/>
        <v>60.787436999999997</v>
      </c>
      <c r="G104" s="30"/>
      <c r="H104" s="13"/>
    </row>
    <row r="105" spans="1:8" x14ac:dyDescent="0.2">
      <c r="A105" s="1">
        <v>46143</v>
      </c>
      <c r="B105" s="10">
        <v>121.20820000000001</v>
      </c>
      <c r="C105" s="30">
        <f>+MIN($B$33,$B$45,$B$57,$B$69,$B$81)</f>
        <v>92.692076</v>
      </c>
      <c r="D105" s="13">
        <f>+MAX($B$33,$B$45,$B$57,$B$69,$B$81)</f>
        <v>153.715913</v>
      </c>
      <c r="E105" s="13">
        <f t="shared" si="1"/>
        <v>61.023837</v>
      </c>
      <c r="G105" s="30"/>
      <c r="H105" s="13"/>
    </row>
    <row r="106" spans="1:8" x14ac:dyDescent="0.2">
      <c r="A106" s="1">
        <v>46174</v>
      </c>
      <c r="B106" s="10">
        <v>117.2144</v>
      </c>
      <c r="C106" s="30">
        <f>+MIN($B$34,$B$46,$B$58,$B$70,$B$82)</f>
        <v>86.868606</v>
      </c>
      <c r="D106" s="13">
        <f>+MAX($B$34,$B$46,$B$58,$B$70,$B$82)</f>
        <v>149.93521999999999</v>
      </c>
      <c r="E106" s="13">
        <f t="shared" si="1"/>
        <v>63.066613999999987</v>
      </c>
      <c r="G106" s="30"/>
      <c r="H106" s="13"/>
    </row>
    <row r="107" spans="1:8" x14ac:dyDescent="0.2">
      <c r="A107" s="1">
        <v>46204</v>
      </c>
      <c r="B107" s="10">
        <v>107.63079999999999</v>
      </c>
      <c r="C107" s="30">
        <f>+MIN($B$35,$B$47,$B$59,$B$71,$B$83)</f>
        <v>79.171988999999996</v>
      </c>
      <c r="D107" s="13">
        <f>+MAX($B$35,$B$47,$B$59,$B$71,$B$83)</f>
        <v>137.14856399999999</v>
      </c>
      <c r="E107" s="13">
        <f t="shared" si="1"/>
        <v>57.976574999999997</v>
      </c>
      <c r="G107" s="30"/>
      <c r="H107" s="13"/>
    </row>
    <row r="108" spans="1:8" x14ac:dyDescent="0.2">
      <c r="A108" s="1">
        <v>46235</v>
      </c>
      <c r="B108" s="10">
        <v>102.4562</v>
      </c>
      <c r="C108" s="30">
        <f>+MIN($B$36,$B$48,$B$60,$B$72,$B$84)</f>
        <v>75.569913999999997</v>
      </c>
      <c r="D108" s="13">
        <f>+MAX($B$36,$B$48,$B$60,$B$72,$B$84)</f>
        <v>128.329733</v>
      </c>
      <c r="E108" s="13">
        <f t="shared" si="1"/>
        <v>52.759819000000007</v>
      </c>
      <c r="G108" s="30"/>
      <c r="H108" s="13"/>
    </row>
    <row r="109" spans="1:8" x14ac:dyDescent="0.2">
      <c r="A109" s="1">
        <v>46266</v>
      </c>
      <c r="B109" s="10">
        <v>100.90260000000001</v>
      </c>
      <c r="C109" s="30">
        <f>+MIN($B$37,$B$49,$B$61,$B$73,$B$85)</f>
        <v>77.475972999999996</v>
      </c>
      <c r="D109" s="13">
        <f>+MAX($B$37,$B$49,$B$61,$B$73,$B$85)</f>
        <v>127.90161999999999</v>
      </c>
      <c r="E109" s="13">
        <f t="shared" si="1"/>
        <v>50.425646999999998</v>
      </c>
      <c r="G109" s="30"/>
      <c r="H109" s="13"/>
    </row>
    <row r="110" spans="1:8" x14ac:dyDescent="0.2">
      <c r="A110" s="1">
        <v>46296</v>
      </c>
      <c r="B110" s="10">
        <v>104.9657</v>
      </c>
      <c r="C110" s="30">
        <f>+MIN($B$38,$B$50,$B$62,$B$74,$B$86)</f>
        <v>81.879538999999994</v>
      </c>
      <c r="D110" s="13">
        <f>+MAX($B$38,$B$50,$B$62,$B$74,$B$86)</f>
        <v>132.05787000000001</v>
      </c>
      <c r="E110" s="13">
        <f t="shared" si="1"/>
        <v>50.178331000000014</v>
      </c>
      <c r="G110" s="30"/>
      <c r="H110" s="13"/>
    </row>
    <row r="111" spans="1:8" x14ac:dyDescent="0.2">
      <c r="A111" s="1">
        <v>46327</v>
      </c>
      <c r="B111" s="10">
        <v>107.2697</v>
      </c>
      <c r="C111" s="30">
        <f>+MIN($B$39,$B$51,$B$63,$B$75,$B$87)</f>
        <v>89.191877000000005</v>
      </c>
      <c r="D111" s="13">
        <f>+MAX($B$39,$B$51,$B$63,$B$75,$B$87)</f>
        <v>134.522154</v>
      </c>
      <c r="E111" s="13">
        <f t="shared" si="1"/>
        <v>45.330276999999995</v>
      </c>
      <c r="G111" s="30"/>
      <c r="H111" s="13"/>
    </row>
    <row r="112" spans="1:8" x14ac:dyDescent="0.2">
      <c r="A112" s="42">
        <v>46357</v>
      </c>
      <c r="B112" s="48">
        <v>101.6934</v>
      </c>
      <c r="C112" s="47">
        <f>+MIN($B$40,$B$52,$B$64,$B$76,$B$88)</f>
        <v>88.860583000000005</v>
      </c>
      <c r="D112" s="46">
        <f>+MAX($B$40,$B$52,$B$64,$B$76,$B$88)</f>
        <v>133.02838700000001</v>
      </c>
      <c r="E112" s="46">
        <f t="shared" si="1"/>
        <v>44.167804000000004</v>
      </c>
      <c r="G112" s="30"/>
      <c r="H112" s="13"/>
    </row>
    <row r="113" spans="1:2" x14ac:dyDescent="0.2">
      <c r="A113" s="267" t="s">
        <v>997</v>
      </c>
    </row>
    <row r="114" spans="1:2" x14ac:dyDescent="0.2">
      <c r="A114" t="s">
        <v>1011</v>
      </c>
    </row>
    <row r="115" spans="1:2" x14ac:dyDescent="0.2">
      <c r="A115" s="276" t="s">
        <v>1001</v>
      </c>
    </row>
    <row r="116" spans="1:2" x14ac:dyDescent="0.2">
      <c r="A116" s="3"/>
      <c r="B116" s="52" t="s">
        <v>330</v>
      </c>
    </row>
    <row r="117" spans="1:2" x14ac:dyDescent="0.2">
      <c r="A117" s="13">
        <v>70</v>
      </c>
      <c r="B117">
        <v>0</v>
      </c>
    </row>
    <row r="118" spans="1:2" x14ac:dyDescent="0.2">
      <c r="A118" s="13">
        <v>70</v>
      </c>
      <c r="B118">
        <v>1</v>
      </c>
    </row>
  </sheetData>
  <mergeCells count="3">
    <mergeCell ref="C26:E26"/>
    <mergeCell ref="B25:E25"/>
    <mergeCell ref="C27:E27"/>
  </mergeCells>
  <phoneticPr fontId="0" type="noConversion"/>
  <hyperlinks>
    <hyperlink ref="A3" location="Contents!A1" display="Return to Contents" xr:uid="{00000000-0004-0000-2300-000000000000}"/>
  </hyperlinks>
  <pageMargins left="0.75" right="0.75" top="1" bottom="1" header="0.5" footer="0.5"/>
  <pageSetup scale="50" fitToHeight="2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>
    <pageSetUpPr fitToPage="1"/>
  </sheetPr>
  <dimension ref="A1:S164"/>
  <sheetViews>
    <sheetView workbookViewId="0"/>
  </sheetViews>
  <sheetFormatPr defaultRowHeight="12.75" x14ac:dyDescent="0.2"/>
  <cols>
    <col min="2" max="3" width="9.28515625" style="5"/>
    <col min="17" max="17" width="14.28515625" customWidth="1"/>
    <col min="18" max="18" width="10.42578125" customWidth="1"/>
  </cols>
  <sheetData>
    <row r="1" spans="1:18" x14ac:dyDescent="0.2">
      <c r="B1"/>
      <c r="C1"/>
    </row>
    <row r="2" spans="1:18" ht="15.75" x14ac:dyDescent="0.25">
      <c r="A2" s="31" t="s">
        <v>967</v>
      </c>
      <c r="B2"/>
      <c r="C2"/>
    </row>
    <row r="3" spans="1:18" x14ac:dyDescent="0.2">
      <c r="A3" s="16" t="s">
        <v>16</v>
      </c>
      <c r="B3"/>
      <c r="C3"/>
    </row>
    <row r="4" spans="1:18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8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Q5" s="132" t="s">
        <v>331</v>
      </c>
      <c r="R5" s="133"/>
    </row>
    <row r="6" spans="1:18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Q6" s="171" t="s">
        <v>81</v>
      </c>
      <c r="R6" s="160" t="s">
        <v>350</v>
      </c>
    </row>
    <row r="7" spans="1:18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Q7" s="167" t="s">
        <v>82</v>
      </c>
      <c r="R7" s="161" t="s">
        <v>351</v>
      </c>
    </row>
    <row r="8" spans="1:18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Q8" s="167" t="s">
        <v>587</v>
      </c>
      <c r="R8" s="161" t="s">
        <v>586</v>
      </c>
    </row>
    <row r="9" spans="1:18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Q9" s="167" t="s">
        <v>588</v>
      </c>
      <c r="R9" s="161" t="s">
        <v>585</v>
      </c>
    </row>
    <row r="10" spans="1:18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Q10" s="167" t="s">
        <v>589</v>
      </c>
      <c r="R10" s="161" t="s">
        <v>590</v>
      </c>
    </row>
    <row r="11" spans="1:18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Q11" s="167" t="s">
        <v>84</v>
      </c>
      <c r="R11" s="161" t="s">
        <v>352</v>
      </c>
    </row>
    <row r="12" spans="1:18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Q12" s="166" t="s">
        <v>442</v>
      </c>
      <c r="R12" s="161" t="s">
        <v>353</v>
      </c>
    </row>
    <row r="13" spans="1:18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Q13" s="167" t="s">
        <v>73</v>
      </c>
      <c r="R13" s="161" t="s">
        <v>354</v>
      </c>
    </row>
    <row r="14" spans="1:18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Q14" s="172" t="s">
        <v>74</v>
      </c>
      <c r="R14" s="163" t="s">
        <v>355</v>
      </c>
    </row>
    <row r="15" spans="1:18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8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9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9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9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9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9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9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9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9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9" x14ac:dyDescent="0.2">
      <c r="C25"/>
      <c r="E25" s="33" t="s">
        <v>76</v>
      </c>
      <c r="F25" s="33"/>
      <c r="G25" s="33"/>
      <c r="H25" s="33"/>
      <c r="J25" s="33"/>
      <c r="K25" s="33" t="s">
        <v>357</v>
      </c>
      <c r="L25" s="33"/>
      <c r="M25" s="33"/>
      <c r="N25" s="33"/>
    </row>
    <row r="26" spans="1:19" x14ac:dyDescent="0.2">
      <c r="A26" s="8"/>
      <c r="B26" s="63" t="s">
        <v>75</v>
      </c>
      <c r="C26" s="174">
        <v>2022</v>
      </c>
      <c r="D26" s="174">
        <v>2023</v>
      </c>
      <c r="E26" s="34">
        <v>2024</v>
      </c>
      <c r="F26" s="34">
        <v>2025</v>
      </c>
      <c r="G26" s="34">
        <v>2026</v>
      </c>
      <c r="H26" s="177"/>
      <c r="I26" s="59">
        <v>2023</v>
      </c>
      <c r="J26" s="59">
        <v>2024</v>
      </c>
      <c r="K26" s="59">
        <v>2025</v>
      </c>
      <c r="L26" s="59">
        <v>2026</v>
      </c>
    </row>
    <row r="27" spans="1:19" x14ac:dyDescent="0.2">
      <c r="B27" s="6" t="s">
        <v>81</v>
      </c>
      <c r="C27" s="14">
        <v>0.86933893200000001</v>
      </c>
      <c r="D27" s="14">
        <v>0.83594797700000001</v>
      </c>
      <c r="E27" s="14">
        <v>0.826474194</v>
      </c>
      <c r="F27" s="14">
        <v>0.82567108099999997</v>
      </c>
      <c r="G27" s="14">
        <v>0.89293180000000005</v>
      </c>
      <c r="I27" s="14">
        <f t="shared" ref="I27:I33" si="0">D27-C27</f>
        <v>-3.3390955E-2</v>
      </c>
      <c r="J27" s="14">
        <f t="shared" ref="J27:J33" si="1">E27-D27</f>
        <v>-9.4737830000000134E-3</v>
      </c>
      <c r="K27" s="14">
        <f t="shared" ref="K27:K33" si="2">F27-E27</f>
        <v>-8.0311300000002195E-4</v>
      </c>
      <c r="L27" s="14">
        <f t="shared" ref="L27:L33" si="3">G27-F27</f>
        <v>6.726071900000008E-2</v>
      </c>
    </row>
    <row r="28" spans="1:19" x14ac:dyDescent="0.2">
      <c r="B28" s="2" t="s">
        <v>82</v>
      </c>
      <c r="C28" s="14">
        <v>2.13517036</v>
      </c>
      <c r="D28" s="14">
        <v>1.9690460139999999</v>
      </c>
      <c r="E28" s="14">
        <v>1.917194359</v>
      </c>
      <c r="F28" s="14">
        <v>1.9415356939999999</v>
      </c>
      <c r="G28" s="14">
        <v>2.0471085000000002</v>
      </c>
      <c r="I28" s="14">
        <f t="shared" si="0"/>
        <v>-0.16612434600000014</v>
      </c>
      <c r="J28" s="14">
        <f t="shared" si="1"/>
        <v>-5.1851654999999885E-2</v>
      </c>
      <c r="K28" s="14">
        <f t="shared" si="2"/>
        <v>2.4341334999999908E-2</v>
      </c>
      <c r="L28" s="14">
        <f t="shared" si="3"/>
        <v>0.1055728060000003</v>
      </c>
      <c r="O28" s="14"/>
      <c r="P28" s="14"/>
      <c r="S28" s="14"/>
    </row>
    <row r="29" spans="1:19" x14ac:dyDescent="0.2">
      <c r="B29" s="2" t="s">
        <v>83</v>
      </c>
      <c r="C29" s="14">
        <v>2.4326810279700002</v>
      </c>
      <c r="D29" s="14">
        <v>2.6587489587299999</v>
      </c>
      <c r="E29" s="14">
        <v>2.8027411331099996</v>
      </c>
      <c r="F29" s="14">
        <v>2.5902232110599996</v>
      </c>
      <c r="G29" s="14">
        <v>2.7492551000000001</v>
      </c>
      <c r="I29" s="14">
        <f t="shared" si="0"/>
        <v>0.22606793075999976</v>
      </c>
      <c r="J29" s="14">
        <f t="shared" si="1"/>
        <v>0.14399217437999967</v>
      </c>
      <c r="K29" s="14">
        <f t="shared" si="2"/>
        <v>-0.21251792204999997</v>
      </c>
      <c r="L29" s="14">
        <f t="shared" si="3"/>
        <v>0.15903188894000042</v>
      </c>
      <c r="O29" s="14"/>
      <c r="P29" s="14"/>
      <c r="Q29" s="14"/>
      <c r="R29" s="14"/>
      <c r="S29" s="14"/>
    </row>
    <row r="30" spans="1:19" x14ac:dyDescent="0.2">
      <c r="B30" s="2" t="s">
        <v>84</v>
      </c>
      <c r="C30" s="14">
        <v>1.4807883492</v>
      </c>
      <c r="D30" s="14">
        <v>1.4361092893</v>
      </c>
      <c r="E30" s="14">
        <v>1.5411040492000001</v>
      </c>
      <c r="F30" s="14">
        <v>1.5740975709</v>
      </c>
      <c r="G30" s="14">
        <v>1.6523456000000001</v>
      </c>
      <c r="I30" s="14">
        <f t="shared" si="0"/>
        <v>-4.4679059899999984E-2</v>
      </c>
      <c r="J30" s="14">
        <f t="shared" si="1"/>
        <v>0.10499475990000007</v>
      </c>
      <c r="K30" s="14">
        <f t="shared" si="2"/>
        <v>3.2993521699999917E-2</v>
      </c>
      <c r="L30" s="14">
        <f t="shared" si="3"/>
        <v>7.8248029100000061E-2</v>
      </c>
      <c r="O30" s="14"/>
      <c r="P30" s="14"/>
      <c r="Q30" s="14"/>
      <c r="R30" s="14"/>
      <c r="S30" s="14"/>
    </row>
    <row r="31" spans="1:19" x14ac:dyDescent="0.2">
      <c r="B31" s="51" t="s">
        <v>442</v>
      </c>
      <c r="C31" s="14">
        <v>0.412328782</v>
      </c>
      <c r="D31" s="14">
        <v>0.39417228199999998</v>
      </c>
      <c r="E31" s="14">
        <v>0.380671443</v>
      </c>
      <c r="F31" s="14">
        <v>0.37171221100000001</v>
      </c>
      <c r="G31" s="14">
        <v>0.36853590000000003</v>
      </c>
      <c r="I31" s="14">
        <f t="shared" si="0"/>
        <v>-1.815650000000002E-2</v>
      </c>
      <c r="J31" s="14">
        <f t="shared" si="1"/>
        <v>-1.3500838999999987E-2</v>
      </c>
      <c r="K31" s="14">
        <f t="shared" si="2"/>
        <v>-8.9592319999999837E-3</v>
      </c>
      <c r="L31" s="14">
        <f t="shared" si="3"/>
        <v>-3.1763109999999872E-3</v>
      </c>
      <c r="O31" s="14"/>
      <c r="P31" s="14"/>
      <c r="Q31" s="14"/>
      <c r="R31" s="14"/>
      <c r="S31" s="14"/>
    </row>
    <row r="32" spans="1:19" x14ac:dyDescent="0.2">
      <c r="B32" s="2" t="s">
        <v>73</v>
      </c>
      <c r="C32" s="14">
        <v>0.118388603</v>
      </c>
      <c r="D32" s="14">
        <v>0.119345564</v>
      </c>
      <c r="E32" s="14">
        <v>0.116969832</v>
      </c>
      <c r="F32" s="14">
        <v>0.117036694</v>
      </c>
      <c r="G32" s="14">
        <v>0.11749900000000001</v>
      </c>
      <c r="I32" s="14">
        <f t="shared" si="0"/>
        <v>9.5696100000000617E-4</v>
      </c>
      <c r="J32" s="14">
        <f t="shared" si="1"/>
        <v>-2.3757320000000054E-3</v>
      </c>
      <c r="K32" s="14">
        <f t="shared" si="2"/>
        <v>6.6862000000000865E-5</v>
      </c>
      <c r="L32" s="14">
        <f t="shared" si="3"/>
        <v>4.6230600000000954E-4</v>
      </c>
      <c r="Q32" s="14"/>
      <c r="R32" s="14"/>
    </row>
    <row r="33" spans="1:19" x14ac:dyDescent="0.2">
      <c r="A33" s="8"/>
      <c r="B33" s="4" t="s">
        <v>74</v>
      </c>
      <c r="C33" s="45">
        <v>0.76399545431000004</v>
      </c>
      <c r="D33" s="45">
        <v>0.87841413129000001</v>
      </c>
      <c r="E33" s="45">
        <v>1.1004673188</v>
      </c>
      <c r="F33" s="45">
        <v>1.3756820994000001</v>
      </c>
      <c r="G33" s="45">
        <v>1.5962015000000001</v>
      </c>
      <c r="H33" s="8"/>
      <c r="I33" s="45">
        <f t="shared" si="0"/>
        <v>0.11441867697999997</v>
      </c>
      <c r="J33" s="45">
        <f t="shared" si="1"/>
        <v>0.22205318751000003</v>
      </c>
      <c r="K33" s="45">
        <f t="shared" si="2"/>
        <v>0.27521478060000004</v>
      </c>
      <c r="L33" s="45">
        <f t="shared" si="3"/>
        <v>0.22051940059999997</v>
      </c>
      <c r="O33" s="431"/>
      <c r="P33" s="431"/>
      <c r="S33" s="431"/>
    </row>
    <row r="34" spans="1:19" x14ac:dyDescent="0.2">
      <c r="C34"/>
      <c r="H34" s="23" t="s">
        <v>406</v>
      </c>
      <c r="I34" s="6">
        <f>+SUM(I27:I33)</f>
        <v>7.9092707839999582E-2</v>
      </c>
      <c r="J34" s="6">
        <f>+SUM(J27:J33)</f>
        <v>0.39383811278999986</v>
      </c>
      <c r="K34" s="6">
        <f>+SUM(K27:K33)</f>
        <v>0.11033623224999989</v>
      </c>
      <c r="L34" s="6">
        <f>+SUM(L27:L33)</f>
        <v>0.62791883864000086</v>
      </c>
      <c r="Q34" s="431"/>
      <c r="R34" s="431"/>
    </row>
    <row r="35" spans="1:19" ht="12.75" customHeight="1" x14ac:dyDescent="0.2">
      <c r="A35" s="478" t="s">
        <v>593</v>
      </c>
      <c r="B35" s="478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</row>
    <row r="36" spans="1:19" x14ac:dyDescent="0.2">
      <c r="A36" s="478"/>
      <c r="B36" s="478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</row>
    <row r="37" spans="1:19" x14ac:dyDescent="0.2">
      <c r="A37" s="267" t="s">
        <v>997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</row>
    <row r="38" spans="1:19" x14ac:dyDescent="0.2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</row>
    <row r="39" spans="1:19" x14ac:dyDescent="0.2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9" x14ac:dyDescent="0.2">
      <c r="A40" s="4"/>
      <c r="B40" s="4" t="s">
        <v>330</v>
      </c>
      <c r="C40"/>
    </row>
    <row r="41" spans="1:19" x14ac:dyDescent="0.2">
      <c r="A41">
        <v>3.5</v>
      </c>
      <c r="B41">
        <v>0</v>
      </c>
      <c r="C41"/>
    </row>
    <row r="42" spans="1:19" x14ac:dyDescent="0.2">
      <c r="A42">
        <v>3.5</v>
      </c>
      <c r="B42">
        <v>1</v>
      </c>
      <c r="C42"/>
    </row>
    <row r="43" spans="1:19" x14ac:dyDescent="0.2">
      <c r="C43"/>
    </row>
    <row r="44" spans="1:19" x14ac:dyDescent="0.2">
      <c r="A44" s="4"/>
      <c r="B44" s="4" t="s">
        <v>330</v>
      </c>
      <c r="C44"/>
    </row>
    <row r="45" spans="1:19" x14ac:dyDescent="0.2">
      <c r="A45">
        <v>2.5</v>
      </c>
      <c r="B45" s="5">
        <v>-0.5</v>
      </c>
      <c r="C45"/>
    </row>
    <row r="46" spans="1:19" x14ac:dyDescent="0.2">
      <c r="A46">
        <v>2.5</v>
      </c>
      <c r="B46" s="5">
        <v>1</v>
      </c>
      <c r="C46"/>
    </row>
    <row r="47" spans="1:19" x14ac:dyDescent="0.2">
      <c r="C47"/>
    </row>
    <row r="48" spans="1:19" x14ac:dyDescent="0.2">
      <c r="C48"/>
    </row>
    <row r="49" spans="3:3" x14ac:dyDescent="0.2">
      <c r="C49"/>
    </row>
    <row r="50" spans="3:3" x14ac:dyDescent="0.2">
      <c r="C50"/>
    </row>
    <row r="51" spans="3:3" x14ac:dyDescent="0.2">
      <c r="C51"/>
    </row>
    <row r="52" spans="3:3" x14ac:dyDescent="0.2">
      <c r="C52"/>
    </row>
    <row r="53" spans="3:3" x14ac:dyDescent="0.2">
      <c r="C53"/>
    </row>
    <row r="54" spans="3:3" x14ac:dyDescent="0.2">
      <c r="C54"/>
    </row>
    <row r="55" spans="3:3" x14ac:dyDescent="0.2">
      <c r="C55"/>
    </row>
    <row r="56" spans="3:3" x14ac:dyDescent="0.2">
      <c r="C56"/>
    </row>
    <row r="57" spans="3:3" x14ac:dyDescent="0.2">
      <c r="C57"/>
    </row>
    <row r="58" spans="3:3" x14ac:dyDescent="0.2">
      <c r="C58"/>
    </row>
    <row r="59" spans="3:3" x14ac:dyDescent="0.2">
      <c r="C59"/>
    </row>
    <row r="60" spans="3:3" x14ac:dyDescent="0.2">
      <c r="C60"/>
    </row>
    <row r="61" spans="3:3" x14ac:dyDescent="0.2">
      <c r="C61"/>
    </row>
    <row r="62" spans="3:3" x14ac:dyDescent="0.2">
      <c r="C62"/>
    </row>
    <row r="63" spans="3:3" x14ac:dyDescent="0.2">
      <c r="C63"/>
    </row>
    <row r="64" spans="3:3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  <row r="161" spans="3:3" x14ac:dyDescent="0.2">
      <c r="C161"/>
    </row>
    <row r="162" spans="3:3" x14ac:dyDescent="0.2">
      <c r="C162"/>
    </row>
    <row r="163" spans="3:3" x14ac:dyDescent="0.2">
      <c r="C163"/>
    </row>
    <row r="164" spans="3:3" x14ac:dyDescent="0.2">
      <c r="C164"/>
    </row>
  </sheetData>
  <mergeCells count="1">
    <mergeCell ref="A35:M36"/>
  </mergeCells>
  <hyperlinks>
    <hyperlink ref="A3" location="Contents!A1" display="Return to Contents" xr:uid="{00000000-0004-0000-24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56"/>
  <sheetViews>
    <sheetView zoomScale="80" zoomScaleNormal="80" workbookViewId="0"/>
  </sheetViews>
  <sheetFormatPr defaultColWidth="8.7109375" defaultRowHeight="14.25" x14ac:dyDescent="0.2"/>
  <cols>
    <col min="1" max="1" width="8.7109375" style="414"/>
    <col min="2" max="2" width="11.7109375" style="414" customWidth="1"/>
    <col min="3" max="3" width="29.5703125" style="414" customWidth="1"/>
    <col min="4" max="4" width="54.42578125" style="414" customWidth="1"/>
    <col min="5" max="5" width="38.5703125" style="414" customWidth="1"/>
    <col min="6" max="16384" width="8.7109375" style="414"/>
  </cols>
  <sheetData>
    <row r="2" spans="1:5" ht="15.75" x14ac:dyDescent="0.25">
      <c r="A2" s="31" t="s">
        <v>967</v>
      </c>
    </row>
    <row r="3" spans="1:5" x14ac:dyDescent="0.2">
      <c r="A3" s="16" t="s">
        <v>16</v>
      </c>
    </row>
    <row r="4" spans="1:5" x14ac:dyDescent="0.2">
      <c r="B4" s="415"/>
      <c r="C4" s="415"/>
      <c r="D4" s="415"/>
      <c r="E4" s="415"/>
    </row>
    <row r="5" spans="1:5" x14ac:dyDescent="0.2">
      <c r="B5" s="415"/>
      <c r="C5" s="415"/>
      <c r="D5" s="415"/>
      <c r="E5" s="415"/>
    </row>
    <row r="6" spans="1:5" x14ac:dyDescent="0.2">
      <c r="B6" s="415"/>
      <c r="C6" s="415"/>
      <c r="D6" s="415"/>
      <c r="E6" s="415"/>
    </row>
    <row r="7" spans="1:5" x14ac:dyDescent="0.2">
      <c r="B7" s="415"/>
      <c r="C7" s="415"/>
      <c r="D7" s="415"/>
      <c r="E7" s="415"/>
    </row>
    <row r="8" spans="1:5" x14ac:dyDescent="0.2">
      <c r="B8" s="415"/>
      <c r="C8" s="415"/>
      <c r="D8" s="415"/>
      <c r="E8" s="415"/>
    </row>
    <row r="9" spans="1:5" x14ac:dyDescent="0.2">
      <c r="B9" s="415"/>
      <c r="C9" s="415"/>
      <c r="D9" s="415"/>
      <c r="E9" s="415"/>
    </row>
    <row r="10" spans="1:5" x14ac:dyDescent="0.2">
      <c r="B10" s="415"/>
      <c r="C10" s="415"/>
      <c r="D10" s="415"/>
      <c r="E10" s="415"/>
    </row>
    <row r="11" spans="1:5" x14ac:dyDescent="0.2">
      <c r="B11" s="415"/>
      <c r="C11" s="415"/>
      <c r="D11" s="415"/>
      <c r="E11" s="415"/>
    </row>
    <row r="12" spans="1:5" x14ac:dyDescent="0.2">
      <c r="B12" s="415"/>
      <c r="C12" s="415"/>
      <c r="D12" s="415"/>
      <c r="E12" s="415"/>
    </row>
    <row r="13" spans="1:5" x14ac:dyDescent="0.2">
      <c r="B13" s="415"/>
      <c r="C13" s="415"/>
      <c r="D13" s="415"/>
      <c r="E13" s="415"/>
    </row>
    <row r="14" spans="1:5" x14ac:dyDescent="0.2">
      <c r="B14" s="415"/>
      <c r="C14" s="415"/>
      <c r="D14" s="415"/>
      <c r="E14" s="415"/>
    </row>
    <row r="15" spans="1:5" x14ac:dyDescent="0.2">
      <c r="B15" s="415"/>
      <c r="C15" s="415"/>
      <c r="D15" s="415"/>
      <c r="E15" s="415"/>
    </row>
    <row r="16" spans="1:5" x14ac:dyDescent="0.2">
      <c r="B16" s="415"/>
      <c r="C16" s="415"/>
      <c r="D16" s="415"/>
      <c r="E16" s="415"/>
    </row>
    <row r="17" spans="2:5" x14ac:dyDescent="0.2">
      <c r="B17" s="415"/>
      <c r="C17" s="415"/>
      <c r="D17" s="415"/>
      <c r="E17" s="415"/>
    </row>
    <row r="18" spans="2:5" x14ac:dyDescent="0.2">
      <c r="B18" s="415"/>
      <c r="C18" s="415"/>
      <c r="D18" s="415"/>
      <c r="E18" s="415"/>
    </row>
    <row r="19" spans="2:5" x14ac:dyDescent="0.2">
      <c r="B19" s="415"/>
      <c r="C19" s="415"/>
      <c r="D19" s="415"/>
      <c r="E19" s="415"/>
    </row>
    <row r="20" spans="2:5" x14ac:dyDescent="0.2">
      <c r="B20" s="415"/>
      <c r="C20" s="415"/>
      <c r="D20" s="415"/>
      <c r="E20" s="415"/>
    </row>
    <row r="21" spans="2:5" x14ac:dyDescent="0.2">
      <c r="B21" s="415"/>
      <c r="C21" s="415"/>
      <c r="D21" s="415"/>
      <c r="E21" s="415"/>
    </row>
    <row r="22" spans="2:5" x14ac:dyDescent="0.2">
      <c r="B22" s="415"/>
      <c r="C22" s="415"/>
      <c r="D22" s="415"/>
      <c r="E22" s="415"/>
    </row>
    <row r="23" spans="2:5" x14ac:dyDescent="0.2">
      <c r="B23" s="415"/>
      <c r="C23" s="415"/>
      <c r="D23" s="415"/>
      <c r="E23" s="415"/>
    </row>
    <row r="24" spans="2:5" x14ac:dyDescent="0.2">
      <c r="B24" s="415"/>
      <c r="C24" s="415"/>
      <c r="D24" s="415"/>
      <c r="E24" s="415"/>
    </row>
    <row r="25" spans="2:5" x14ac:dyDescent="0.2">
      <c r="B25" s="415"/>
      <c r="C25" s="415"/>
      <c r="D25" s="415"/>
      <c r="E25" s="415"/>
    </row>
    <row r="26" spans="2:5" x14ac:dyDescent="0.2">
      <c r="B26" s="415"/>
      <c r="C26" s="415"/>
      <c r="D26" s="415"/>
      <c r="E26" s="415"/>
    </row>
    <row r="27" spans="2:5" x14ac:dyDescent="0.2">
      <c r="B27" s="415"/>
      <c r="C27" s="415"/>
      <c r="D27" s="415"/>
      <c r="E27" s="415"/>
    </row>
    <row r="28" spans="2:5" x14ac:dyDescent="0.2">
      <c r="B28" s="415"/>
      <c r="C28" s="415"/>
      <c r="D28" s="415"/>
      <c r="E28" s="415"/>
    </row>
    <row r="29" spans="2:5" x14ac:dyDescent="0.2">
      <c r="B29" s="415"/>
      <c r="C29" s="415"/>
      <c r="D29" s="415"/>
      <c r="E29" s="415"/>
    </row>
    <row r="30" spans="2:5" x14ac:dyDescent="0.2">
      <c r="B30" s="415"/>
      <c r="C30" s="415"/>
      <c r="D30" s="415"/>
      <c r="E30" s="415"/>
    </row>
    <row r="31" spans="2:5" x14ac:dyDescent="0.2">
      <c r="B31" s="415"/>
      <c r="C31" s="415"/>
      <c r="D31" s="415"/>
      <c r="E31" s="415"/>
    </row>
    <row r="32" spans="2:5" x14ac:dyDescent="0.2">
      <c r="B32" s="415"/>
      <c r="C32" s="415"/>
      <c r="D32" s="415"/>
      <c r="E32" s="415"/>
    </row>
    <row r="33" spans="2:5" x14ac:dyDescent="0.2">
      <c r="B33" s="415"/>
      <c r="C33" s="415"/>
      <c r="D33" s="415"/>
      <c r="E33" s="415"/>
    </row>
    <row r="34" spans="2:5" x14ac:dyDescent="0.2">
      <c r="B34" s="415"/>
      <c r="C34" s="415"/>
      <c r="D34" s="415"/>
      <c r="E34" s="415"/>
    </row>
    <row r="35" spans="2:5" x14ac:dyDescent="0.2">
      <c r="B35" s="415"/>
      <c r="C35" s="415"/>
      <c r="D35" s="415"/>
      <c r="E35" s="415"/>
    </row>
    <row r="36" spans="2:5" x14ac:dyDescent="0.2">
      <c r="B36" s="415"/>
      <c r="C36" s="415"/>
      <c r="D36" s="415"/>
      <c r="E36" s="415"/>
    </row>
    <row r="37" spans="2:5" x14ac:dyDescent="0.2">
      <c r="B37" s="415"/>
      <c r="C37" s="415"/>
      <c r="D37" s="415"/>
      <c r="E37" s="415"/>
    </row>
    <row r="38" spans="2:5" x14ac:dyDescent="0.2">
      <c r="B38" s="415"/>
      <c r="C38" s="415"/>
      <c r="D38" s="415"/>
      <c r="E38" s="415"/>
    </row>
    <row r="39" spans="2:5" x14ac:dyDescent="0.2">
      <c r="B39" s="415"/>
      <c r="C39" s="415"/>
      <c r="D39" s="415"/>
      <c r="E39" s="415"/>
    </row>
    <row r="40" spans="2:5" x14ac:dyDescent="0.2">
      <c r="B40" s="415"/>
      <c r="C40" s="415"/>
      <c r="D40" s="415"/>
      <c r="E40" s="415"/>
    </row>
    <row r="42" spans="2:5" x14ac:dyDescent="0.2">
      <c r="B42" s="416" t="s">
        <v>517</v>
      </c>
      <c r="C42" s="417" t="s">
        <v>518</v>
      </c>
      <c r="D42" s="417" t="s">
        <v>519</v>
      </c>
      <c r="E42" s="417" t="s">
        <v>520</v>
      </c>
    </row>
    <row r="43" spans="2:5" x14ac:dyDescent="0.2">
      <c r="B43" s="418" t="s">
        <v>144</v>
      </c>
      <c r="C43" s="419" t="s">
        <v>117</v>
      </c>
      <c r="D43" s="419" t="s">
        <v>521</v>
      </c>
      <c r="E43" s="419" t="s">
        <v>522</v>
      </c>
    </row>
    <row r="44" spans="2:5" x14ac:dyDescent="0.2">
      <c r="B44" s="418" t="s">
        <v>150</v>
      </c>
      <c r="C44" s="419" t="s">
        <v>523</v>
      </c>
      <c r="D44" s="419" t="s">
        <v>524</v>
      </c>
      <c r="E44" s="419" t="s">
        <v>525</v>
      </c>
    </row>
    <row r="45" spans="2:5" x14ac:dyDescent="0.2">
      <c r="B45" s="418" t="s">
        <v>526</v>
      </c>
      <c r="C45" s="419" t="s">
        <v>527</v>
      </c>
      <c r="D45" s="419" t="s">
        <v>528</v>
      </c>
      <c r="E45" s="419" t="s">
        <v>529</v>
      </c>
    </row>
    <row r="46" spans="2:5" x14ac:dyDescent="0.2">
      <c r="B46" s="418" t="s">
        <v>530</v>
      </c>
      <c r="C46" s="419" t="s">
        <v>531</v>
      </c>
      <c r="D46" s="419" t="s">
        <v>532</v>
      </c>
      <c r="E46" s="419" t="s">
        <v>533</v>
      </c>
    </row>
    <row r="47" spans="2:5" x14ac:dyDescent="0.2">
      <c r="B47" s="418" t="s">
        <v>121</v>
      </c>
      <c r="C47" s="419" t="s">
        <v>534</v>
      </c>
      <c r="D47" s="419" t="s">
        <v>535</v>
      </c>
      <c r="E47" s="419" t="s">
        <v>536</v>
      </c>
    </row>
    <row r="48" spans="2:5" x14ac:dyDescent="0.2">
      <c r="B48" s="418" t="s">
        <v>537</v>
      </c>
      <c r="C48" s="419" t="s">
        <v>125</v>
      </c>
      <c r="D48" s="419" t="s">
        <v>538</v>
      </c>
      <c r="E48" s="419" t="s">
        <v>539</v>
      </c>
    </row>
    <row r="49" spans="2:5" x14ac:dyDescent="0.2">
      <c r="B49" s="418" t="s">
        <v>540</v>
      </c>
      <c r="C49" s="419" t="s">
        <v>541</v>
      </c>
      <c r="D49" s="419" t="s">
        <v>542</v>
      </c>
      <c r="E49" s="419" t="s">
        <v>543</v>
      </c>
    </row>
    <row r="50" spans="2:5" x14ac:dyDescent="0.2">
      <c r="B50" s="418" t="s">
        <v>159</v>
      </c>
      <c r="C50" s="419" t="s">
        <v>544</v>
      </c>
      <c r="D50" s="419" t="s">
        <v>545</v>
      </c>
      <c r="E50" s="419" t="s">
        <v>546</v>
      </c>
    </row>
    <row r="51" spans="2:5" x14ac:dyDescent="0.2">
      <c r="B51" s="418" t="s">
        <v>547</v>
      </c>
      <c r="C51" s="419" t="s">
        <v>548</v>
      </c>
      <c r="D51" s="419" t="s">
        <v>549</v>
      </c>
      <c r="E51" s="419" t="s">
        <v>550</v>
      </c>
    </row>
    <row r="52" spans="2:5" ht="25.5" x14ac:dyDescent="0.2">
      <c r="B52" s="420" t="s">
        <v>551</v>
      </c>
      <c r="C52" s="421" t="s">
        <v>552</v>
      </c>
      <c r="D52" s="422" t="s">
        <v>553</v>
      </c>
      <c r="E52" s="421" t="s">
        <v>554</v>
      </c>
    </row>
    <row r="53" spans="2:5" ht="25.5" x14ac:dyDescent="0.2">
      <c r="B53" s="420" t="s">
        <v>113</v>
      </c>
      <c r="C53" s="421" t="s">
        <v>555</v>
      </c>
      <c r="D53" s="422" t="s">
        <v>556</v>
      </c>
      <c r="E53" s="421" t="s">
        <v>557</v>
      </c>
    </row>
    <row r="54" spans="2:5" x14ac:dyDescent="0.2">
      <c r="B54" s="423" t="s">
        <v>558</v>
      </c>
      <c r="C54" s="424" t="s">
        <v>559</v>
      </c>
      <c r="D54" s="425" t="s">
        <v>560</v>
      </c>
      <c r="E54" s="425" t="s">
        <v>560</v>
      </c>
    </row>
    <row r="55" spans="2:5" x14ac:dyDescent="0.2">
      <c r="B55" s="479" t="s">
        <v>561</v>
      </c>
      <c r="C55" s="479"/>
      <c r="D55" s="479"/>
      <c r="E55" s="479"/>
    </row>
    <row r="56" spans="2:5" x14ac:dyDescent="0.2">
      <c r="B56" s="426" t="s">
        <v>562</v>
      </c>
      <c r="C56" s="419"/>
      <c r="D56" s="419"/>
      <c r="E56" s="419"/>
    </row>
  </sheetData>
  <mergeCells count="1">
    <mergeCell ref="B55:E55"/>
  </mergeCells>
  <hyperlinks>
    <hyperlink ref="B56" r:id="rId1" xr:uid="{00000000-0004-0000-2500-000000000000}"/>
    <hyperlink ref="A3" location="Contents!A1" display="Return to Contents" xr:uid="{00000000-0004-0000-2500-000001000000}"/>
  </hyperlinks>
  <pageMargins left="0.7" right="0.7" top="0.75" bottom="0.75" header="0.3" footer="0.3"/>
  <pageSetup orientation="portrait" verticalDpi="599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2">
    <pageSetUpPr fitToPage="1"/>
  </sheetPr>
  <dimension ref="A2:R53"/>
  <sheetViews>
    <sheetView workbookViewId="0"/>
  </sheetViews>
  <sheetFormatPr defaultRowHeight="12.75" x14ac:dyDescent="0.2"/>
  <cols>
    <col min="17" max="17" width="34.7109375" customWidth="1"/>
    <col min="18" max="18" width="14.42578125" customWidth="1"/>
  </cols>
  <sheetData>
    <row r="2" spans="1:18" ht="15.75" x14ac:dyDescent="0.25">
      <c r="A2" s="31" t="s">
        <v>967</v>
      </c>
    </row>
    <row r="3" spans="1:18" x14ac:dyDescent="0.2">
      <c r="A3" s="16" t="s">
        <v>16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8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8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Q5" s="132" t="s">
        <v>331</v>
      </c>
      <c r="R5" s="133"/>
    </row>
    <row r="6" spans="1:18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Q6" s="169" t="s">
        <v>362</v>
      </c>
      <c r="R6" s="170" t="s">
        <v>363</v>
      </c>
    </row>
    <row r="7" spans="1:18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</row>
    <row r="8" spans="1:18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8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8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8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8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8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8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8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8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7" spans="1:11" x14ac:dyDescent="0.2">
      <c r="A27" s="8"/>
      <c r="B27" s="54" t="s">
        <v>362</v>
      </c>
    </row>
    <row r="28" spans="1:11" x14ac:dyDescent="0.2">
      <c r="A28">
        <v>2006</v>
      </c>
      <c r="B28" s="11">
        <v>8.3874734864000003E-2</v>
      </c>
    </row>
    <row r="29" spans="1:11" x14ac:dyDescent="0.2">
      <c r="A29">
        <v>2007</v>
      </c>
      <c r="B29" s="11">
        <v>8.5243580387000001E-2</v>
      </c>
    </row>
    <row r="30" spans="1:11" x14ac:dyDescent="0.2">
      <c r="A30">
        <v>2008</v>
      </c>
      <c r="B30" s="11">
        <v>9.5419257068999994E-2</v>
      </c>
    </row>
    <row r="31" spans="1:11" x14ac:dyDescent="0.2">
      <c r="A31">
        <v>2009</v>
      </c>
      <c r="B31" s="11">
        <v>7.3664433220999997E-2</v>
      </c>
    </row>
    <row r="32" spans="1:11" x14ac:dyDescent="0.2">
      <c r="A32">
        <v>2010</v>
      </c>
      <c r="B32" s="11">
        <v>8.0700471203000002E-2</v>
      </c>
    </row>
    <row r="33" spans="1:2" x14ac:dyDescent="0.2">
      <c r="A33">
        <v>2011</v>
      </c>
      <c r="B33" s="11">
        <v>8.9277079768999998E-2</v>
      </c>
    </row>
    <row r="34" spans="1:2" x14ac:dyDescent="0.2">
      <c r="A34">
        <v>2012</v>
      </c>
      <c r="B34" s="11">
        <v>8.3382758867000001E-2</v>
      </c>
    </row>
    <row r="35" spans="1:2" x14ac:dyDescent="0.2">
      <c r="A35">
        <v>2013</v>
      </c>
      <c r="B35" s="11">
        <v>8.1523857108000003E-2</v>
      </c>
    </row>
    <row r="36" spans="1:2" x14ac:dyDescent="0.2">
      <c r="A36">
        <v>2014</v>
      </c>
      <c r="B36" s="11">
        <v>7.9236786126999997E-2</v>
      </c>
    </row>
    <row r="37" spans="1:2" x14ac:dyDescent="0.2">
      <c r="A37">
        <v>2015</v>
      </c>
      <c r="B37" s="11">
        <v>6.1705468068000001E-2</v>
      </c>
    </row>
    <row r="38" spans="1:2" x14ac:dyDescent="0.2">
      <c r="A38">
        <v>2016</v>
      </c>
      <c r="B38" s="11">
        <v>5.5263814555999997E-2</v>
      </c>
    </row>
    <row r="39" spans="1:2" x14ac:dyDescent="0.2">
      <c r="A39">
        <v>2017</v>
      </c>
      <c r="B39" s="11">
        <v>5.7939695186E-2</v>
      </c>
    </row>
    <row r="40" spans="1:2" x14ac:dyDescent="0.2">
      <c r="A40">
        <v>2018</v>
      </c>
      <c r="B40" s="11">
        <v>6.1579219209000002E-2</v>
      </c>
    </row>
    <row r="41" spans="1:2" x14ac:dyDescent="0.2">
      <c r="A41">
        <v>2019</v>
      </c>
      <c r="B41" s="11">
        <v>5.6817461712999999E-2</v>
      </c>
    </row>
    <row r="42" spans="1:2" x14ac:dyDescent="0.2">
      <c r="A42">
        <v>2020</v>
      </c>
      <c r="B42" s="11">
        <v>4.7133095354000003E-2</v>
      </c>
    </row>
    <row r="43" spans="1:2" x14ac:dyDescent="0.2">
      <c r="A43">
        <v>2021</v>
      </c>
      <c r="B43" s="11">
        <v>5.5509880929999998E-2</v>
      </c>
    </row>
    <row r="44" spans="1:2" x14ac:dyDescent="0.2">
      <c r="A44">
        <v>2022</v>
      </c>
      <c r="B44" s="11">
        <v>6.5986885147999996E-2</v>
      </c>
    </row>
    <row r="45" spans="1:2" x14ac:dyDescent="0.2">
      <c r="A45">
        <v>2023</v>
      </c>
      <c r="B45" s="11">
        <v>5.5372902770000003E-2</v>
      </c>
    </row>
    <row r="46" spans="1:2" x14ac:dyDescent="0.2">
      <c r="A46">
        <v>2024</v>
      </c>
      <c r="B46" s="11">
        <v>5.0922600434000001E-2</v>
      </c>
    </row>
    <row r="47" spans="1:2" x14ac:dyDescent="0.2">
      <c r="A47">
        <v>2025</v>
      </c>
      <c r="B47" s="11">
        <v>4.8652603048000002E-2</v>
      </c>
    </row>
    <row r="48" spans="1:2" x14ac:dyDescent="0.2">
      <c r="A48" s="8">
        <v>2026</v>
      </c>
      <c r="B48" s="11">
        <v>4.5316871081E-2</v>
      </c>
    </row>
    <row r="49" spans="1:2" x14ac:dyDescent="0.2">
      <c r="A49" s="267" t="s">
        <v>997</v>
      </c>
    </row>
    <row r="51" spans="1:2" x14ac:dyDescent="0.2">
      <c r="A51" s="4"/>
      <c r="B51" s="179" t="s">
        <v>330</v>
      </c>
    </row>
    <row r="52" spans="1:2" x14ac:dyDescent="0.2">
      <c r="A52">
        <v>19.5</v>
      </c>
      <c r="B52">
        <v>0</v>
      </c>
    </row>
    <row r="53" spans="1:2" x14ac:dyDescent="0.2">
      <c r="A53">
        <v>19.5</v>
      </c>
      <c r="B53">
        <v>1</v>
      </c>
    </row>
  </sheetData>
  <phoneticPr fontId="0" type="noConversion"/>
  <hyperlinks>
    <hyperlink ref="A3" location="Contents!A1" display="Return to Contents" xr:uid="{00000000-0004-0000-26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2"/>
  <dimension ref="A2:X167"/>
  <sheetViews>
    <sheetView workbookViewId="0"/>
  </sheetViews>
  <sheetFormatPr defaultColWidth="9.28515625" defaultRowHeight="12.75" x14ac:dyDescent="0.2"/>
  <cols>
    <col min="1" max="1" width="13.7109375" style="70" customWidth="1"/>
    <col min="2" max="2" width="10.28515625" style="70" customWidth="1"/>
    <col min="3" max="3" width="10.7109375" style="70" customWidth="1"/>
    <col min="4" max="6" width="9.28515625" style="70"/>
    <col min="7" max="7" width="13.7109375" style="70" customWidth="1"/>
    <col min="8" max="16" width="9.28515625" style="70"/>
    <col min="17" max="17" width="18.42578125" style="70" customWidth="1"/>
    <col min="18" max="18" width="14.5703125" style="70" customWidth="1"/>
    <col min="19" max="16384" width="9.28515625" style="70"/>
  </cols>
  <sheetData>
    <row r="2" spans="1:18" ht="15.75" x14ac:dyDescent="0.25">
      <c r="A2" s="31" t="s">
        <v>967</v>
      </c>
      <c r="L2" s="87"/>
      <c r="M2" s="89"/>
    </row>
    <row r="3" spans="1:18" x14ac:dyDescent="0.2">
      <c r="A3" s="16" t="s">
        <v>16</v>
      </c>
      <c r="L3" s="89"/>
    </row>
    <row r="4" spans="1:18" ht="15.75" x14ac:dyDescent="0.25">
      <c r="A4" s="293"/>
      <c r="B4" s="136"/>
      <c r="C4" s="136"/>
      <c r="D4" s="136"/>
      <c r="E4" s="136"/>
      <c r="F4" s="136"/>
      <c r="G4" s="136"/>
      <c r="H4" s="136"/>
      <c r="I4" s="136"/>
      <c r="J4" s="136"/>
      <c r="L4" s="89"/>
    </row>
    <row r="5" spans="1:18" ht="15.75" x14ac:dyDescent="0.25">
      <c r="A5" s="293"/>
      <c r="B5" s="136"/>
      <c r="C5" s="136"/>
      <c r="D5" s="136"/>
      <c r="E5" s="136"/>
      <c r="F5" s="136"/>
      <c r="G5" s="136"/>
      <c r="H5" s="136"/>
      <c r="I5" s="136"/>
      <c r="J5" s="136"/>
      <c r="Q5" s="132" t="s">
        <v>331</v>
      </c>
      <c r="R5" s="133"/>
    </row>
    <row r="6" spans="1:18" ht="15.75" x14ac:dyDescent="0.25">
      <c r="A6" s="293"/>
      <c r="B6" s="136"/>
      <c r="C6" s="136"/>
      <c r="D6" s="136"/>
      <c r="E6" s="136"/>
      <c r="F6" s="136"/>
      <c r="G6" s="136"/>
      <c r="H6" s="136"/>
      <c r="I6" s="136"/>
      <c r="J6" s="136"/>
      <c r="Q6" s="390" t="s">
        <v>365</v>
      </c>
      <c r="R6" s="196" t="s">
        <v>367</v>
      </c>
    </row>
    <row r="7" spans="1:18" ht="15.75" x14ac:dyDescent="0.25">
      <c r="A7" s="293"/>
      <c r="B7" s="136"/>
      <c r="C7" s="136"/>
      <c r="D7" s="136"/>
      <c r="E7" s="136"/>
      <c r="F7" s="136"/>
      <c r="G7" s="136"/>
      <c r="H7" s="136"/>
      <c r="I7" s="136"/>
      <c r="J7" s="136"/>
      <c r="Q7" s="198" t="s">
        <v>366</v>
      </c>
      <c r="R7" s="197" t="s">
        <v>368</v>
      </c>
    </row>
    <row r="8" spans="1:18" ht="15.75" x14ac:dyDescent="0.25">
      <c r="A8" s="293"/>
      <c r="B8" s="136"/>
      <c r="C8" s="136"/>
      <c r="D8" s="136"/>
      <c r="E8" s="136"/>
      <c r="F8" s="136"/>
      <c r="G8" s="136"/>
      <c r="H8" s="136"/>
      <c r="I8" s="136"/>
      <c r="J8" s="136"/>
    </row>
    <row r="9" spans="1:18" ht="15.75" x14ac:dyDescent="0.25">
      <c r="A9" s="293"/>
      <c r="B9" s="136"/>
      <c r="C9" s="136"/>
      <c r="D9" s="136"/>
      <c r="E9" s="136"/>
      <c r="F9" s="136"/>
      <c r="G9" s="136"/>
      <c r="H9" s="136"/>
      <c r="I9" s="136"/>
      <c r="J9" s="136"/>
    </row>
    <row r="10" spans="1:18" ht="15.75" x14ac:dyDescent="0.25">
      <c r="A10" s="293"/>
      <c r="B10" s="136"/>
      <c r="C10" s="136"/>
      <c r="D10" s="136"/>
      <c r="E10" s="136"/>
      <c r="F10" s="136"/>
      <c r="G10" s="136"/>
      <c r="H10" s="136"/>
      <c r="I10" s="136"/>
      <c r="J10" s="136"/>
    </row>
    <row r="11" spans="1:18" ht="15.75" x14ac:dyDescent="0.25">
      <c r="A11" s="293"/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8" ht="15.75" x14ac:dyDescent="0.25">
      <c r="A12" s="293"/>
      <c r="B12" s="136"/>
      <c r="C12" s="136"/>
      <c r="D12" s="136"/>
      <c r="E12" s="136"/>
      <c r="F12" s="136"/>
      <c r="G12" s="136"/>
      <c r="H12" s="136"/>
      <c r="I12" s="136"/>
      <c r="J12" s="136"/>
    </row>
    <row r="13" spans="1:18" ht="15.75" x14ac:dyDescent="0.25">
      <c r="A13" s="293"/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8" ht="15.75" x14ac:dyDescent="0.25">
      <c r="A14" s="293"/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8" ht="15.75" x14ac:dyDescent="0.25">
      <c r="A15" s="293"/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8" ht="15.75" x14ac:dyDescent="0.25">
      <c r="A16" s="293"/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0" ht="15.75" x14ac:dyDescent="0.25">
      <c r="A17" s="293"/>
      <c r="B17" s="136"/>
      <c r="C17" s="136"/>
      <c r="D17" s="136"/>
      <c r="E17" s="136"/>
      <c r="F17" s="136"/>
      <c r="G17" s="136"/>
      <c r="H17" s="136"/>
      <c r="I17" s="136"/>
      <c r="J17" s="136"/>
    </row>
    <row r="18" spans="1:10" ht="15.75" x14ac:dyDescent="0.25">
      <c r="A18" s="293"/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0" ht="15.75" x14ac:dyDescent="0.25">
      <c r="A19" s="293"/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0" ht="15.75" x14ac:dyDescent="0.25">
      <c r="A20" s="293"/>
      <c r="B20" s="136"/>
      <c r="C20" s="136"/>
      <c r="D20" s="136"/>
      <c r="E20" s="136"/>
      <c r="F20" s="136"/>
      <c r="G20" s="136"/>
      <c r="H20" s="136"/>
      <c r="I20" s="136"/>
      <c r="J20" s="136"/>
    </row>
    <row r="21" spans="1:10" ht="15.75" x14ac:dyDescent="0.25">
      <c r="A21" s="293"/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0" ht="15.75" x14ac:dyDescent="0.25">
      <c r="A22" s="31"/>
    </row>
    <row r="23" spans="1:10" ht="15" x14ac:dyDescent="0.2">
      <c r="B23" s="482" t="s">
        <v>471</v>
      </c>
      <c r="C23" s="483"/>
      <c r="D23" s="483"/>
      <c r="E23" s="483"/>
      <c r="F23" s="72"/>
    </row>
    <row r="24" spans="1:10" x14ac:dyDescent="0.2">
      <c r="A24" s="185"/>
      <c r="B24" s="212" t="s">
        <v>1012</v>
      </c>
      <c r="C24" s="212" t="s">
        <v>1013</v>
      </c>
      <c r="D24" s="212" t="s">
        <v>1014</v>
      </c>
      <c r="E24" s="212" t="s">
        <v>1015</v>
      </c>
      <c r="F24" s="213" t="s">
        <v>1016</v>
      </c>
    </row>
    <row r="25" spans="1:10" x14ac:dyDescent="0.2">
      <c r="A25" s="70" t="s">
        <v>91</v>
      </c>
      <c r="B25" s="199">
        <v>257.47617258999998</v>
      </c>
      <c r="C25" s="199">
        <v>206.56091867999999</v>
      </c>
      <c r="D25" s="199">
        <v>186.14791579000001</v>
      </c>
      <c r="E25" s="199">
        <v>220.37319019</v>
      </c>
      <c r="F25" s="394">
        <v>220.62583438999999</v>
      </c>
      <c r="G25" s="93"/>
    </row>
    <row r="26" spans="1:10" x14ac:dyDescent="0.2">
      <c r="A26" s="70" t="s">
        <v>92</v>
      </c>
      <c r="B26" s="13">
        <v>511.09704962000001</v>
      </c>
      <c r="C26" s="13">
        <v>504.56467063000002</v>
      </c>
      <c r="D26" s="13">
        <v>429.75104376000002</v>
      </c>
      <c r="E26" s="13">
        <v>479.08009651999998</v>
      </c>
      <c r="F26" s="395">
        <v>492.0564</v>
      </c>
      <c r="G26" s="93"/>
    </row>
    <row r="27" spans="1:10" x14ac:dyDescent="0.2">
      <c r="A27" s="70" t="s">
        <v>93</v>
      </c>
      <c r="B27" s="13">
        <v>780.81939923000004</v>
      </c>
      <c r="C27" s="13">
        <v>623.90224531000001</v>
      </c>
      <c r="D27" s="13">
        <v>704.29522081000005</v>
      </c>
      <c r="E27" s="13">
        <v>714.07426711999994</v>
      </c>
      <c r="F27" s="395">
        <v>709.31759999999997</v>
      </c>
      <c r="G27" s="93"/>
    </row>
    <row r="28" spans="1:10" x14ac:dyDescent="0.2">
      <c r="A28" s="70" t="s">
        <v>94</v>
      </c>
      <c r="B28" s="13">
        <v>714.93977522</v>
      </c>
      <c r="C28" s="13">
        <v>839.63399626</v>
      </c>
      <c r="D28" s="13">
        <v>946.12153533000003</v>
      </c>
      <c r="E28" s="13">
        <v>790.60253679000004</v>
      </c>
      <c r="F28" s="395">
        <v>836.07740000000001</v>
      </c>
      <c r="G28" s="93"/>
    </row>
    <row r="29" spans="1:10" x14ac:dyDescent="0.2">
      <c r="A29" s="70" t="s">
        <v>95</v>
      </c>
      <c r="B29" s="13">
        <v>621.23824919000003</v>
      </c>
      <c r="C29" s="13">
        <v>575.00623853000002</v>
      </c>
      <c r="D29" s="13">
        <v>686.47011843999996</v>
      </c>
      <c r="E29" s="13">
        <v>643.82695860000001</v>
      </c>
      <c r="F29" s="395">
        <v>656.83720000000005</v>
      </c>
      <c r="G29" s="93"/>
    </row>
    <row r="30" spans="1:10" x14ac:dyDescent="0.2">
      <c r="A30" s="70" t="s">
        <v>96</v>
      </c>
      <c r="B30" s="13">
        <v>585.31849957999998</v>
      </c>
      <c r="C30" s="13">
        <v>488.89772084999998</v>
      </c>
      <c r="D30" s="13">
        <v>469.81128204999999</v>
      </c>
      <c r="E30" s="13">
        <v>525.38373803000002</v>
      </c>
      <c r="F30" s="395">
        <v>530.24080000000004</v>
      </c>
      <c r="G30" s="93"/>
    </row>
    <row r="31" spans="1:10" x14ac:dyDescent="0.2">
      <c r="A31" s="185" t="s">
        <v>364</v>
      </c>
      <c r="B31" s="210">
        <f>+SUM(B25:B30)</f>
        <v>3470.8891454300001</v>
      </c>
      <c r="C31" s="210">
        <f>+SUM(C25:C30)</f>
        <v>3238.5657902599996</v>
      </c>
      <c r="D31" s="210">
        <f>+SUM(D25:D30)</f>
        <v>3422.5971161800003</v>
      </c>
      <c r="E31" s="210">
        <f>+SUM(E25:E30)</f>
        <v>3373.3407872500002</v>
      </c>
      <c r="F31" s="211">
        <f>+SUM(F25:F30)</f>
        <v>3445.1552343899998</v>
      </c>
      <c r="G31" s="93"/>
    </row>
    <row r="32" spans="1:10" x14ac:dyDescent="0.2">
      <c r="A32" s="267" t="s">
        <v>997</v>
      </c>
    </row>
    <row r="33" spans="1:24" ht="23.25" customHeight="1" x14ac:dyDescent="0.2">
      <c r="A33" s="480" t="str">
        <f>"Note: EIA calculations based on National Oceanic and Atmospheric Administration (NOAA) data. Projections reflect NOAA's 14-16 month outlook."</f>
        <v>Note: EIA calculations based on National Oceanic and Atmospheric Administration (NOAA) data. Projections reflect NOAA's 14-16 month outlook.</v>
      </c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X33" s="186"/>
    </row>
    <row r="34" spans="1:24" x14ac:dyDescent="0.2">
      <c r="A34" s="480"/>
      <c r="B34" s="480"/>
      <c r="C34" s="480"/>
      <c r="D34" s="480"/>
      <c r="E34" s="480"/>
      <c r="F34" s="480"/>
      <c r="G34" s="480"/>
      <c r="H34" s="480"/>
      <c r="I34" s="480"/>
      <c r="J34" s="480"/>
      <c r="K34" s="480"/>
    </row>
    <row r="35" spans="1:24" x14ac:dyDescent="0.2">
      <c r="A35" s="21"/>
    </row>
    <row r="36" spans="1:24" x14ac:dyDescent="0.2">
      <c r="A36" s="71" t="s">
        <v>171</v>
      </c>
      <c r="B36" s="481" t="s">
        <v>172</v>
      </c>
      <c r="C36" s="481"/>
      <c r="D36" s="481"/>
      <c r="E36" s="481"/>
      <c r="F36" s="481"/>
      <c r="G36" s="70" t="s">
        <v>173</v>
      </c>
      <c r="H36"/>
    </row>
    <row r="37" spans="1:24" x14ac:dyDescent="0.2">
      <c r="C37" s="73"/>
      <c r="K37" s="73"/>
    </row>
    <row r="38" spans="1:24" x14ac:dyDescent="0.2">
      <c r="A38" s="149"/>
      <c r="B38" s="149"/>
      <c r="C38" s="149"/>
      <c r="D38" s="149"/>
      <c r="I38" s="149"/>
      <c r="J38" s="149"/>
      <c r="K38" s="149"/>
      <c r="L38" s="149"/>
    </row>
    <row r="39" spans="1:24" ht="15" x14ac:dyDescent="0.25">
      <c r="I39" s="189"/>
      <c r="J39" s="190"/>
      <c r="K39" s="191"/>
      <c r="L39" s="191"/>
    </row>
    <row r="40" spans="1:24" ht="15" x14ac:dyDescent="0.25">
      <c r="I40" s="189"/>
      <c r="K40" s="191"/>
      <c r="L40" s="191"/>
    </row>
    <row r="41" spans="1:24" ht="15" x14ac:dyDescent="0.25">
      <c r="A41" s="192"/>
      <c r="I41" s="189"/>
      <c r="K41" s="191"/>
      <c r="L41" s="191"/>
    </row>
    <row r="42" spans="1:24" ht="15" x14ac:dyDescent="0.25">
      <c r="A42" s="201"/>
      <c r="B42" s="201"/>
      <c r="C42" s="201"/>
      <c r="D42" s="201"/>
      <c r="E42" s="201"/>
      <c r="I42" s="189"/>
      <c r="K42" s="191"/>
      <c r="L42" s="191"/>
    </row>
    <row r="43" spans="1:24" ht="15" x14ac:dyDescent="0.25">
      <c r="A43" s="192"/>
      <c r="B43" s="201"/>
      <c r="C43" s="201"/>
      <c r="D43" s="201"/>
      <c r="E43" s="201"/>
      <c r="F43" s="201"/>
      <c r="I43" s="189"/>
      <c r="K43" s="191"/>
      <c r="L43" s="191"/>
    </row>
    <row r="44" spans="1:24" ht="15" x14ac:dyDescent="0.25">
      <c r="A44" s="202"/>
      <c r="I44" s="189"/>
      <c r="K44" s="191"/>
      <c r="L44" s="191"/>
    </row>
    <row r="45" spans="1:24" ht="15" x14ac:dyDescent="0.25">
      <c r="A45" s="203"/>
      <c r="I45" s="189"/>
      <c r="K45" s="191"/>
      <c r="L45" s="191"/>
    </row>
    <row r="46" spans="1:24" ht="15" x14ac:dyDescent="0.25">
      <c r="B46" s="190"/>
      <c r="I46" s="189"/>
      <c r="K46" s="191"/>
      <c r="L46" s="191"/>
    </row>
    <row r="47" spans="1:24" ht="15" x14ac:dyDescent="0.25">
      <c r="A47" s="187"/>
      <c r="B47" s="188"/>
      <c r="C47" s="188"/>
      <c r="D47" s="188"/>
      <c r="G47" s="149"/>
      <c r="H47" s="189"/>
      <c r="J47" s="191"/>
      <c r="K47" s="191"/>
    </row>
    <row r="48" spans="1:24" ht="15" x14ac:dyDescent="0.25">
      <c r="G48" s="193"/>
      <c r="H48" s="189"/>
      <c r="J48" s="191"/>
      <c r="K48" s="191"/>
    </row>
    <row r="49" spans="1:11" ht="15" x14ac:dyDescent="0.25">
      <c r="G49" s="206"/>
      <c r="H49" s="189"/>
      <c r="J49" s="191"/>
      <c r="K49" s="191"/>
    </row>
    <row r="50" spans="1:11" ht="15" x14ac:dyDescent="0.25">
      <c r="C50" s="73"/>
      <c r="G50" s="206"/>
      <c r="H50" s="189"/>
      <c r="J50" s="191"/>
      <c r="K50" s="191"/>
    </row>
    <row r="51" spans="1:11" ht="15" x14ac:dyDescent="0.25">
      <c r="A51" s="149"/>
      <c r="B51" s="149"/>
      <c r="C51" s="149"/>
      <c r="D51" s="149"/>
      <c r="G51" s="206"/>
      <c r="H51" s="189"/>
      <c r="J51" s="191"/>
      <c r="K51" s="191"/>
    </row>
    <row r="52" spans="1:11" ht="15" x14ac:dyDescent="0.25">
      <c r="G52" s="206"/>
      <c r="H52" s="189"/>
      <c r="J52" s="191"/>
      <c r="K52" s="191"/>
    </row>
    <row r="53" spans="1:11" ht="15" x14ac:dyDescent="0.25">
      <c r="G53" s="206"/>
      <c r="H53" s="189"/>
      <c r="J53" s="191"/>
      <c r="K53" s="191"/>
    </row>
    <row r="54" spans="1:11" ht="15" x14ac:dyDescent="0.25">
      <c r="A54" s="192"/>
      <c r="G54" s="206"/>
      <c r="H54" s="189"/>
      <c r="J54" s="191"/>
      <c r="K54" s="191"/>
    </row>
    <row r="55" spans="1:11" ht="15" x14ac:dyDescent="0.25">
      <c r="A55" s="201"/>
      <c r="B55" s="201"/>
      <c r="C55" s="201"/>
      <c r="D55" s="201"/>
      <c r="E55" s="201"/>
      <c r="G55" s="206"/>
      <c r="H55" s="189"/>
      <c r="J55" s="191"/>
      <c r="K55" s="191"/>
    </row>
    <row r="56" spans="1:11" x14ac:dyDescent="0.2">
      <c r="A56" s="192"/>
      <c r="B56" s="201"/>
      <c r="C56" s="201"/>
      <c r="D56" s="201"/>
      <c r="E56" s="201"/>
      <c r="F56" s="201"/>
      <c r="G56" s="206"/>
    </row>
    <row r="57" spans="1:11" x14ac:dyDescent="0.2">
      <c r="A57" s="202"/>
      <c r="G57" s="206"/>
    </row>
    <row r="58" spans="1:11" x14ac:dyDescent="0.2">
      <c r="A58" s="194"/>
      <c r="B58" s="204"/>
      <c r="C58" s="207"/>
      <c r="D58" s="204"/>
      <c r="E58" s="205"/>
      <c r="F58" s="205"/>
      <c r="G58" s="206"/>
    </row>
    <row r="59" spans="1:11" x14ac:dyDescent="0.2">
      <c r="A59" s="194"/>
      <c r="B59" s="204"/>
      <c r="C59" s="207"/>
      <c r="D59" s="204"/>
      <c r="E59" s="205"/>
      <c r="F59" s="205"/>
      <c r="G59" s="206"/>
    </row>
    <row r="60" spans="1:11" x14ac:dyDescent="0.2">
      <c r="A60" s="194"/>
      <c r="B60" s="204"/>
      <c r="C60" s="207"/>
      <c r="D60" s="204"/>
      <c r="E60" s="205"/>
      <c r="F60" s="205"/>
      <c r="G60" s="206"/>
    </row>
    <row r="61" spans="1:11" x14ac:dyDescent="0.2">
      <c r="A61" s="194"/>
      <c r="B61" s="204"/>
      <c r="C61" s="207"/>
      <c r="D61" s="204"/>
      <c r="E61" s="205"/>
      <c r="F61" s="205"/>
      <c r="G61" s="206"/>
    </row>
    <row r="62" spans="1:11" x14ac:dyDescent="0.2">
      <c r="A62" s="194"/>
      <c r="B62" s="204"/>
      <c r="C62" s="207"/>
      <c r="D62" s="204"/>
      <c r="E62" s="205"/>
      <c r="F62" s="205"/>
      <c r="G62" s="206"/>
    </row>
    <row r="63" spans="1:11" x14ac:dyDescent="0.2">
      <c r="A63" s="194"/>
      <c r="B63" s="204"/>
      <c r="C63" s="207"/>
      <c r="D63" s="204"/>
      <c r="E63" s="205"/>
      <c r="F63" s="205"/>
      <c r="G63" s="206"/>
    </row>
    <row r="64" spans="1:11" x14ac:dyDescent="0.2">
      <c r="A64" s="194"/>
      <c r="B64" s="204"/>
      <c r="C64" s="208"/>
      <c r="D64" s="204"/>
    </row>
    <row r="65" spans="1:4" x14ac:dyDescent="0.2">
      <c r="A65" s="194"/>
      <c r="B65" s="204"/>
      <c r="C65" s="208"/>
      <c r="D65" s="204"/>
    </row>
    <row r="66" spans="1:4" x14ac:dyDescent="0.2">
      <c r="A66" s="194"/>
      <c r="B66" s="204"/>
      <c r="C66" s="208"/>
      <c r="D66" s="204"/>
    </row>
    <row r="67" spans="1:4" x14ac:dyDescent="0.2">
      <c r="A67" s="194"/>
      <c r="B67" s="204"/>
      <c r="C67" s="208"/>
      <c r="D67" s="204"/>
    </row>
    <row r="68" spans="1:4" x14ac:dyDescent="0.2">
      <c r="A68" s="194"/>
      <c r="B68" s="204"/>
      <c r="C68" s="208"/>
      <c r="D68" s="204"/>
    </row>
    <row r="69" spans="1:4" x14ac:dyDescent="0.2">
      <c r="A69" s="194"/>
      <c r="B69" s="204"/>
      <c r="C69" s="208"/>
      <c r="D69" s="204"/>
    </row>
    <row r="70" spans="1:4" x14ac:dyDescent="0.2">
      <c r="A70" s="194"/>
      <c r="B70" s="204"/>
      <c r="C70" s="208"/>
      <c r="D70" s="204"/>
    </row>
    <row r="71" spans="1:4" x14ac:dyDescent="0.2">
      <c r="A71" s="194"/>
      <c r="B71" s="204"/>
      <c r="C71" s="208"/>
      <c r="D71" s="204"/>
    </row>
    <row r="72" spans="1:4" x14ac:dyDescent="0.2">
      <c r="A72" s="194"/>
      <c r="B72" s="204"/>
      <c r="C72" s="208"/>
      <c r="D72" s="204"/>
    </row>
    <row r="73" spans="1:4" x14ac:dyDescent="0.2">
      <c r="A73" s="194"/>
      <c r="B73" s="204"/>
      <c r="C73" s="208"/>
      <c r="D73" s="204"/>
    </row>
    <row r="74" spans="1:4" x14ac:dyDescent="0.2">
      <c r="A74" s="194"/>
      <c r="B74" s="204"/>
      <c r="C74" s="208"/>
      <c r="D74" s="204"/>
    </row>
    <row r="75" spans="1:4" x14ac:dyDescent="0.2">
      <c r="A75" s="194"/>
      <c r="B75" s="204"/>
      <c r="C75" s="208"/>
      <c r="D75" s="204"/>
    </row>
    <row r="76" spans="1:4" x14ac:dyDescent="0.2">
      <c r="A76" s="194"/>
      <c r="B76" s="204"/>
      <c r="C76" s="208"/>
      <c r="D76" s="204"/>
    </row>
    <row r="77" spans="1:4" x14ac:dyDescent="0.2">
      <c r="A77" s="194"/>
      <c r="B77" s="204"/>
      <c r="C77" s="208"/>
      <c r="D77" s="204"/>
    </row>
    <row r="78" spans="1:4" x14ac:dyDescent="0.2">
      <c r="A78" s="194"/>
      <c r="B78" s="204"/>
      <c r="C78" s="208"/>
      <c r="D78" s="204"/>
    </row>
    <row r="79" spans="1:4" x14ac:dyDescent="0.2">
      <c r="A79" s="194"/>
      <c r="B79" s="204"/>
      <c r="C79" s="208"/>
      <c r="D79" s="204"/>
    </row>
    <row r="80" spans="1:4" x14ac:dyDescent="0.2">
      <c r="A80" s="194"/>
      <c r="B80" s="204"/>
      <c r="C80" s="208"/>
      <c r="D80" s="204"/>
    </row>
    <row r="81" spans="1:4" x14ac:dyDescent="0.2">
      <c r="A81" s="194"/>
      <c r="B81" s="204"/>
      <c r="C81" s="208"/>
      <c r="D81" s="204"/>
    </row>
    <row r="82" spans="1:4" x14ac:dyDescent="0.2">
      <c r="A82" s="194"/>
      <c r="B82" s="204"/>
      <c r="C82" s="208"/>
      <c r="D82" s="204"/>
    </row>
    <row r="83" spans="1:4" x14ac:dyDescent="0.2">
      <c r="A83" s="194"/>
      <c r="B83" s="204"/>
      <c r="C83" s="208"/>
      <c r="D83" s="204"/>
    </row>
    <row r="84" spans="1:4" x14ac:dyDescent="0.2">
      <c r="A84" s="194"/>
      <c r="B84" s="204"/>
      <c r="C84" s="208"/>
      <c r="D84" s="204"/>
    </row>
    <row r="85" spans="1:4" x14ac:dyDescent="0.2">
      <c r="A85" s="194"/>
      <c r="B85" s="204"/>
      <c r="C85" s="208"/>
      <c r="D85" s="204"/>
    </row>
    <row r="86" spans="1:4" x14ac:dyDescent="0.2">
      <c r="A86" s="194"/>
      <c r="B86" s="204"/>
      <c r="C86" s="208"/>
      <c r="D86" s="204"/>
    </row>
    <row r="87" spans="1:4" x14ac:dyDescent="0.2">
      <c r="A87" s="194"/>
      <c r="B87" s="204"/>
      <c r="C87" s="208"/>
      <c r="D87" s="204"/>
    </row>
    <row r="88" spans="1:4" x14ac:dyDescent="0.2">
      <c r="A88" s="194"/>
      <c r="B88" s="204"/>
      <c r="C88" s="208"/>
      <c r="D88" s="204"/>
    </row>
    <row r="89" spans="1:4" x14ac:dyDescent="0.2">
      <c r="A89" s="194"/>
      <c r="B89" s="204"/>
      <c r="C89" s="209"/>
      <c r="D89" s="204"/>
    </row>
    <row r="90" spans="1:4" x14ac:dyDescent="0.2">
      <c r="A90" s="194"/>
      <c r="B90" s="204"/>
      <c r="C90" s="208"/>
      <c r="D90" s="204"/>
    </row>
    <row r="91" spans="1:4" x14ac:dyDescent="0.2">
      <c r="A91" s="194"/>
      <c r="B91" s="204"/>
      <c r="C91" s="208"/>
      <c r="D91" s="204"/>
    </row>
    <row r="92" spans="1:4" x14ac:dyDescent="0.2">
      <c r="A92" s="194"/>
      <c r="B92" s="204"/>
      <c r="C92" s="208"/>
      <c r="D92" s="204"/>
    </row>
    <row r="93" spans="1:4" x14ac:dyDescent="0.2">
      <c r="A93" s="194"/>
      <c r="B93" s="204"/>
      <c r="C93" s="208"/>
      <c r="D93" s="204"/>
    </row>
    <row r="94" spans="1:4" x14ac:dyDescent="0.2">
      <c r="A94" s="194"/>
      <c r="B94" s="204"/>
      <c r="C94" s="208"/>
      <c r="D94" s="204"/>
    </row>
    <row r="95" spans="1:4" x14ac:dyDescent="0.2">
      <c r="A95" s="194"/>
      <c r="B95" s="204"/>
      <c r="C95" s="208"/>
      <c r="D95" s="204"/>
    </row>
    <row r="96" spans="1:4" x14ac:dyDescent="0.2">
      <c r="A96" s="194"/>
      <c r="B96" s="204"/>
      <c r="C96" s="208"/>
      <c r="D96" s="204"/>
    </row>
    <row r="97" spans="1:4" x14ac:dyDescent="0.2">
      <c r="A97" s="194"/>
      <c r="B97" s="204"/>
      <c r="C97" s="208"/>
      <c r="D97" s="204"/>
    </row>
    <row r="98" spans="1:4" x14ac:dyDescent="0.2">
      <c r="A98" s="194"/>
      <c r="B98" s="204"/>
      <c r="C98" s="208"/>
      <c r="D98" s="204"/>
    </row>
    <row r="99" spans="1:4" x14ac:dyDescent="0.2">
      <c r="A99" s="194"/>
      <c r="B99" s="204"/>
      <c r="C99" s="208"/>
      <c r="D99" s="204"/>
    </row>
    <row r="100" spans="1:4" x14ac:dyDescent="0.2">
      <c r="A100" s="194"/>
      <c r="B100" s="204"/>
      <c r="D100" s="204"/>
    </row>
    <row r="101" spans="1:4" x14ac:dyDescent="0.2">
      <c r="A101" s="194"/>
      <c r="B101" s="204"/>
      <c r="D101" s="204"/>
    </row>
    <row r="102" spans="1:4" x14ac:dyDescent="0.2">
      <c r="A102" s="194"/>
      <c r="B102" s="204"/>
      <c r="D102" s="204"/>
    </row>
    <row r="103" spans="1:4" x14ac:dyDescent="0.2">
      <c r="A103" s="194"/>
      <c r="B103" s="204"/>
      <c r="D103" s="204"/>
    </row>
    <row r="104" spans="1:4" x14ac:dyDescent="0.2">
      <c r="A104" s="194"/>
      <c r="B104" s="204"/>
      <c r="D104" s="204"/>
    </row>
    <row r="105" spans="1:4" x14ac:dyDescent="0.2">
      <c r="A105" s="194"/>
      <c r="B105" s="204"/>
      <c r="D105" s="204"/>
    </row>
    <row r="106" spans="1:4" x14ac:dyDescent="0.2">
      <c r="A106" s="194"/>
      <c r="B106" s="204"/>
      <c r="D106" s="204"/>
    </row>
    <row r="107" spans="1:4" x14ac:dyDescent="0.2">
      <c r="A107" s="194"/>
      <c r="B107" s="204"/>
      <c r="D107" s="204"/>
    </row>
    <row r="108" spans="1:4" x14ac:dyDescent="0.2">
      <c r="A108" s="194"/>
      <c r="B108" s="204"/>
      <c r="D108" s="204"/>
    </row>
    <row r="109" spans="1:4" x14ac:dyDescent="0.2">
      <c r="A109" s="194"/>
      <c r="B109" s="204"/>
      <c r="D109" s="204"/>
    </row>
    <row r="110" spans="1:4" x14ac:dyDescent="0.2">
      <c r="A110" s="194"/>
      <c r="B110" s="204"/>
      <c r="D110" s="204"/>
    </row>
    <row r="111" spans="1:4" x14ac:dyDescent="0.2">
      <c r="A111" s="194"/>
      <c r="B111" s="204"/>
      <c r="D111" s="204"/>
    </row>
    <row r="112" spans="1:4" x14ac:dyDescent="0.2">
      <c r="A112" s="195"/>
    </row>
    <row r="113" spans="1:1" x14ac:dyDescent="0.2">
      <c r="A113" s="195"/>
    </row>
    <row r="114" spans="1:1" x14ac:dyDescent="0.2">
      <c r="A114" s="195"/>
    </row>
    <row r="115" spans="1:1" x14ac:dyDescent="0.2">
      <c r="A115" s="195"/>
    </row>
    <row r="116" spans="1:1" x14ac:dyDescent="0.2">
      <c r="A116" s="195"/>
    </row>
    <row r="117" spans="1:1" x14ac:dyDescent="0.2">
      <c r="A117" s="195"/>
    </row>
    <row r="118" spans="1:1" x14ac:dyDescent="0.2">
      <c r="A118" s="195"/>
    </row>
    <row r="119" spans="1:1" x14ac:dyDescent="0.2">
      <c r="A119" s="195"/>
    </row>
    <row r="120" spans="1:1" x14ac:dyDescent="0.2">
      <c r="A120" s="195"/>
    </row>
    <row r="121" spans="1:1" x14ac:dyDescent="0.2">
      <c r="A121" s="195"/>
    </row>
    <row r="122" spans="1:1" x14ac:dyDescent="0.2">
      <c r="A122" s="195"/>
    </row>
    <row r="123" spans="1:1" x14ac:dyDescent="0.2">
      <c r="A123" s="195"/>
    </row>
    <row r="124" spans="1:1" x14ac:dyDescent="0.2">
      <c r="A124" s="195"/>
    </row>
    <row r="125" spans="1:1" x14ac:dyDescent="0.2">
      <c r="A125" s="195"/>
    </row>
    <row r="126" spans="1:1" x14ac:dyDescent="0.2">
      <c r="A126" s="195"/>
    </row>
    <row r="127" spans="1:1" x14ac:dyDescent="0.2">
      <c r="A127" s="195"/>
    </row>
    <row r="128" spans="1:1" x14ac:dyDescent="0.2">
      <c r="A128" s="195"/>
    </row>
    <row r="129" spans="1:2" x14ac:dyDescent="0.2">
      <c r="A129" s="195"/>
    </row>
    <row r="130" spans="1:2" x14ac:dyDescent="0.2">
      <c r="A130" s="195"/>
    </row>
    <row r="131" spans="1:2" x14ac:dyDescent="0.2">
      <c r="A131" s="195"/>
    </row>
    <row r="132" spans="1:2" x14ac:dyDescent="0.2">
      <c r="A132" s="195"/>
    </row>
    <row r="133" spans="1:2" x14ac:dyDescent="0.2">
      <c r="A133" s="195"/>
    </row>
    <row r="134" spans="1:2" x14ac:dyDescent="0.2">
      <c r="A134" s="195"/>
    </row>
    <row r="135" spans="1:2" x14ac:dyDescent="0.2">
      <c r="A135" s="195"/>
    </row>
    <row r="136" spans="1:2" x14ac:dyDescent="0.2">
      <c r="A136" s="195"/>
    </row>
    <row r="137" spans="1:2" x14ac:dyDescent="0.2">
      <c r="A137" s="195"/>
    </row>
    <row r="138" spans="1:2" x14ac:dyDescent="0.2">
      <c r="A138" s="195"/>
    </row>
    <row r="139" spans="1:2" x14ac:dyDescent="0.2">
      <c r="A139" s="195"/>
    </row>
    <row r="140" spans="1:2" x14ac:dyDescent="0.2">
      <c r="B140" s="195"/>
    </row>
    <row r="141" spans="1:2" x14ac:dyDescent="0.2">
      <c r="B141" s="195"/>
    </row>
    <row r="142" spans="1:2" x14ac:dyDescent="0.2">
      <c r="B142" s="195"/>
    </row>
    <row r="143" spans="1:2" x14ac:dyDescent="0.2">
      <c r="B143" s="195"/>
    </row>
    <row r="144" spans="1:2" x14ac:dyDescent="0.2">
      <c r="B144" s="195"/>
    </row>
    <row r="145" spans="2:2" x14ac:dyDescent="0.2">
      <c r="B145" s="195"/>
    </row>
    <row r="146" spans="2:2" x14ac:dyDescent="0.2">
      <c r="B146" s="195"/>
    </row>
    <row r="147" spans="2:2" x14ac:dyDescent="0.2">
      <c r="B147" s="195"/>
    </row>
    <row r="148" spans="2:2" x14ac:dyDescent="0.2">
      <c r="B148" s="195"/>
    </row>
    <row r="149" spans="2:2" x14ac:dyDescent="0.2">
      <c r="B149" s="195"/>
    </row>
    <row r="150" spans="2:2" x14ac:dyDescent="0.2">
      <c r="B150" s="195"/>
    </row>
    <row r="151" spans="2:2" x14ac:dyDescent="0.2">
      <c r="B151" s="195"/>
    </row>
    <row r="152" spans="2:2" x14ac:dyDescent="0.2">
      <c r="B152" s="195"/>
    </row>
    <row r="153" spans="2:2" x14ac:dyDescent="0.2">
      <c r="B153" s="195"/>
    </row>
    <row r="154" spans="2:2" x14ac:dyDescent="0.2">
      <c r="B154" s="195"/>
    </row>
    <row r="155" spans="2:2" x14ac:dyDescent="0.2">
      <c r="B155" s="195"/>
    </row>
    <row r="156" spans="2:2" x14ac:dyDescent="0.2">
      <c r="B156" s="195"/>
    </row>
    <row r="157" spans="2:2" x14ac:dyDescent="0.2">
      <c r="B157" s="195"/>
    </row>
    <row r="158" spans="2:2" x14ac:dyDescent="0.2">
      <c r="B158" s="195"/>
    </row>
    <row r="159" spans="2:2" x14ac:dyDescent="0.2">
      <c r="B159" s="195"/>
    </row>
    <row r="160" spans="2:2" x14ac:dyDescent="0.2">
      <c r="B160" s="195"/>
    </row>
    <row r="161" spans="2:2" x14ac:dyDescent="0.2">
      <c r="B161" s="195"/>
    </row>
    <row r="162" spans="2:2" x14ac:dyDescent="0.2">
      <c r="B162" s="195"/>
    </row>
    <row r="163" spans="2:2" x14ac:dyDescent="0.2">
      <c r="B163" s="195"/>
    </row>
    <row r="164" spans="2:2" x14ac:dyDescent="0.2">
      <c r="B164" s="195"/>
    </row>
    <row r="165" spans="2:2" x14ac:dyDescent="0.2">
      <c r="B165" s="195"/>
    </row>
    <row r="166" spans="2:2" x14ac:dyDescent="0.2">
      <c r="B166" s="195"/>
    </row>
    <row r="167" spans="2:2" x14ac:dyDescent="0.2">
      <c r="B167" s="195"/>
    </row>
  </sheetData>
  <mergeCells count="3">
    <mergeCell ref="A33:K34"/>
    <mergeCell ref="B36:F36"/>
    <mergeCell ref="B23:E23"/>
  </mergeCells>
  <hyperlinks>
    <hyperlink ref="B36" r:id="rId1" xr:uid="{00000000-0004-0000-2700-000000000000}"/>
    <hyperlink ref="A3" location="Contents!A1" display="Return to Contents" xr:uid="{00000000-0004-0000-2700-000001000000}"/>
  </hyperlinks>
  <pageMargins left="0.7" right="0.7" top="0.75" bottom="0.75" header="0.3" footer="0.3"/>
  <pageSetup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R81"/>
  <sheetViews>
    <sheetView workbookViewId="0"/>
  </sheetViews>
  <sheetFormatPr defaultRowHeight="12.75" x14ac:dyDescent="0.2"/>
  <cols>
    <col min="17" max="17" width="16.7109375" customWidth="1"/>
    <col min="18" max="18" width="17.5703125" customWidth="1"/>
  </cols>
  <sheetData>
    <row r="1" spans="1:18" x14ac:dyDescent="0.2">
      <c r="M1" s="21"/>
    </row>
    <row r="2" spans="1:18" ht="15.75" x14ac:dyDescent="0.25">
      <c r="A2" s="31" t="s">
        <v>967</v>
      </c>
      <c r="M2" s="21"/>
    </row>
    <row r="3" spans="1:18" x14ac:dyDescent="0.2">
      <c r="A3" s="16" t="s">
        <v>16</v>
      </c>
      <c r="M3" s="21"/>
    </row>
    <row r="4" spans="1:18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8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Q5" s="132" t="s">
        <v>331</v>
      </c>
      <c r="R5" s="133"/>
    </row>
    <row r="6" spans="1:18" ht="25.5" customHeight="1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Q6" s="157" t="s">
        <v>392</v>
      </c>
      <c r="R6" s="156" t="s">
        <v>314</v>
      </c>
    </row>
    <row r="7" spans="1:18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Q7" s="157" t="s">
        <v>18</v>
      </c>
      <c r="R7" s="134" t="s">
        <v>291</v>
      </c>
    </row>
    <row r="8" spans="1:18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Q8" s="230" t="s">
        <v>308</v>
      </c>
      <c r="R8" s="161" t="s">
        <v>307</v>
      </c>
    </row>
    <row r="9" spans="1:18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Q9" s="237" t="s">
        <v>310</v>
      </c>
      <c r="R9" s="163" t="s">
        <v>309</v>
      </c>
    </row>
    <row r="10" spans="1:18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8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8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8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8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8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8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5" spans="1:11" x14ac:dyDescent="0.2">
      <c r="C25" t="s">
        <v>393</v>
      </c>
      <c r="G25" t="s">
        <v>394</v>
      </c>
    </row>
    <row r="26" spans="1:11" x14ac:dyDescent="0.2">
      <c r="A26" s="29"/>
      <c r="B26" s="29"/>
      <c r="C26" t="s">
        <v>456</v>
      </c>
      <c r="G26" t="s">
        <v>456</v>
      </c>
    </row>
    <row r="27" spans="1:11" x14ac:dyDescent="0.2">
      <c r="B27" s="8"/>
      <c r="C27" s="288" t="s">
        <v>392</v>
      </c>
      <c r="D27" s="288" t="s">
        <v>18</v>
      </c>
      <c r="E27" s="177"/>
      <c r="F27" s="177"/>
      <c r="G27" s="290" t="s">
        <v>308</v>
      </c>
      <c r="H27" s="289" t="s">
        <v>395</v>
      </c>
    </row>
    <row r="28" spans="1:11" x14ac:dyDescent="0.2">
      <c r="B28" s="1">
        <v>44927</v>
      </c>
      <c r="C28" s="84">
        <v>68.599757760000003</v>
      </c>
      <c r="D28" s="84">
        <v>32.797899999999998</v>
      </c>
      <c r="G28" s="84">
        <v>43.991482388999998</v>
      </c>
      <c r="H28" s="84">
        <v>54.542422367999997</v>
      </c>
      <c r="J28" s="14"/>
    </row>
    <row r="29" spans="1:11" x14ac:dyDescent="0.2">
      <c r="B29" s="1">
        <v>44958</v>
      </c>
      <c r="C29" s="84">
        <v>68.896526746000006</v>
      </c>
      <c r="D29" s="84">
        <v>33.101199999999999</v>
      </c>
      <c r="G29" s="84">
        <v>46.182449247999998</v>
      </c>
      <c r="H29" s="84">
        <v>55.948234059999997</v>
      </c>
    </row>
    <row r="30" spans="1:11" x14ac:dyDescent="0.2">
      <c r="B30" s="1">
        <v>44986</v>
      </c>
      <c r="C30" s="84">
        <v>68.974945324999993</v>
      </c>
      <c r="D30" s="84">
        <v>33.366199999999999</v>
      </c>
      <c r="G30" s="84">
        <v>45.843284167</v>
      </c>
      <c r="H30" s="84">
        <v>55.744828306000002</v>
      </c>
    </row>
    <row r="31" spans="1:11" x14ac:dyDescent="0.2">
      <c r="B31" s="1">
        <v>45017</v>
      </c>
      <c r="C31" s="84">
        <v>68.798804814999997</v>
      </c>
      <c r="D31" s="84">
        <v>33.337899999999998</v>
      </c>
      <c r="G31" s="84">
        <v>44.511247605999998</v>
      </c>
      <c r="H31" s="84">
        <v>56.132188692</v>
      </c>
    </row>
    <row r="32" spans="1:11" x14ac:dyDescent="0.2">
      <c r="B32" s="1">
        <v>45047</v>
      </c>
      <c r="C32" s="84">
        <v>68.847586832000005</v>
      </c>
      <c r="D32" s="84">
        <v>32.777000000000001</v>
      </c>
      <c r="G32" s="84">
        <v>45.623728426</v>
      </c>
      <c r="H32" s="84">
        <v>56.579597083000003</v>
      </c>
    </row>
    <row r="33" spans="2:8" x14ac:dyDescent="0.2">
      <c r="B33" s="1">
        <v>45078</v>
      </c>
      <c r="C33" s="84">
        <v>69.602718909999993</v>
      </c>
      <c r="D33" s="84">
        <v>32.932600000000001</v>
      </c>
      <c r="G33" s="84">
        <v>46.532882610000001</v>
      </c>
      <c r="H33" s="84">
        <v>57.109994012000001</v>
      </c>
    </row>
    <row r="34" spans="2:8" x14ac:dyDescent="0.2">
      <c r="B34" s="1">
        <v>45108</v>
      </c>
      <c r="C34" s="84">
        <v>69.959571429999997</v>
      </c>
      <c r="D34" s="84">
        <v>32.079500000000003</v>
      </c>
      <c r="G34" s="84">
        <v>45.712205521999998</v>
      </c>
      <c r="H34" s="84">
        <v>56.675186375000003</v>
      </c>
    </row>
    <row r="35" spans="2:8" x14ac:dyDescent="0.2">
      <c r="B35" s="1">
        <v>45139</v>
      </c>
      <c r="C35" s="84">
        <v>69.921825087000002</v>
      </c>
      <c r="D35" s="84">
        <v>31.805399999999999</v>
      </c>
      <c r="G35" s="84">
        <v>46.356370742999999</v>
      </c>
      <c r="H35" s="84">
        <v>56.313667467999998</v>
      </c>
    </row>
    <row r="36" spans="2:8" x14ac:dyDescent="0.2">
      <c r="B36" s="1">
        <v>45170</v>
      </c>
      <c r="C36" s="84">
        <v>70.340525764000006</v>
      </c>
      <c r="D36" s="84">
        <v>32.485199999999999</v>
      </c>
      <c r="G36" s="84">
        <v>45.725888834999999</v>
      </c>
      <c r="H36" s="84">
        <v>56.974321121000003</v>
      </c>
    </row>
    <row r="37" spans="2:8" x14ac:dyDescent="0.2">
      <c r="B37" s="1">
        <v>45200</v>
      </c>
      <c r="C37" s="84">
        <v>70.623816204999997</v>
      </c>
      <c r="D37" s="84">
        <v>32.4542</v>
      </c>
      <c r="G37" s="84">
        <v>46.117660454000003</v>
      </c>
      <c r="H37" s="84">
        <v>55.846945755999997</v>
      </c>
    </row>
    <row r="38" spans="2:8" x14ac:dyDescent="0.2">
      <c r="B38" s="1">
        <v>45231</v>
      </c>
      <c r="C38" s="84">
        <v>71.311800876000007</v>
      </c>
      <c r="D38" s="84">
        <v>32.559399999999997</v>
      </c>
      <c r="G38" s="84">
        <v>46.226254861999998</v>
      </c>
      <c r="H38" s="84">
        <v>56.617822959000002</v>
      </c>
    </row>
    <row r="39" spans="2:8" x14ac:dyDescent="0.2">
      <c r="B39" s="1">
        <v>45261</v>
      </c>
      <c r="C39" s="84">
        <v>71.333495068999994</v>
      </c>
      <c r="D39" s="84">
        <v>32.549500000000002</v>
      </c>
      <c r="G39" s="84">
        <v>45.792412884999997</v>
      </c>
      <c r="H39" s="84">
        <v>57.225191119999998</v>
      </c>
    </row>
    <row r="40" spans="2:8" x14ac:dyDescent="0.2">
      <c r="B40" s="1">
        <v>45292</v>
      </c>
      <c r="C40" s="84">
        <v>69.053650656000002</v>
      </c>
      <c r="D40" s="84">
        <v>32.420099999999998</v>
      </c>
      <c r="G40" s="84">
        <v>44.576948563000002</v>
      </c>
      <c r="H40" s="84">
        <v>56.378428391</v>
      </c>
    </row>
    <row r="41" spans="2:8" x14ac:dyDescent="0.2">
      <c r="B41" s="1">
        <v>45323</v>
      </c>
      <c r="C41" s="84">
        <v>70.034599592999996</v>
      </c>
      <c r="D41" s="84">
        <v>32.720599999999997</v>
      </c>
      <c r="G41" s="84">
        <v>45.294876961999996</v>
      </c>
      <c r="H41" s="84">
        <v>57.805284745999998</v>
      </c>
    </row>
    <row r="42" spans="2:8" x14ac:dyDescent="0.2">
      <c r="B42" s="1">
        <v>45352</v>
      </c>
      <c r="C42" s="84">
        <v>70.526398447000005</v>
      </c>
      <c r="D42" s="84">
        <v>33.018799999999999</v>
      </c>
      <c r="G42" s="84">
        <v>44.964714029</v>
      </c>
      <c r="H42" s="84">
        <v>57.061237974000001</v>
      </c>
    </row>
    <row r="43" spans="2:8" x14ac:dyDescent="0.2">
      <c r="B43" s="1">
        <v>45383</v>
      </c>
      <c r="C43" s="84">
        <v>70.479273215000006</v>
      </c>
      <c r="D43" s="84">
        <v>32.972700000000003</v>
      </c>
      <c r="G43" s="84">
        <v>45.394490685000001</v>
      </c>
      <c r="H43" s="84">
        <v>56.856766051000001</v>
      </c>
    </row>
    <row r="44" spans="2:8" x14ac:dyDescent="0.2">
      <c r="B44" s="1">
        <v>45413</v>
      </c>
      <c r="C44" s="84">
        <v>70.229419132999993</v>
      </c>
      <c r="D44" s="84">
        <v>32.863999999999997</v>
      </c>
      <c r="G44" s="84">
        <v>45.936434048999999</v>
      </c>
      <c r="H44" s="84">
        <v>57.245254252999999</v>
      </c>
    </row>
    <row r="45" spans="2:8" x14ac:dyDescent="0.2">
      <c r="B45" s="1">
        <v>45444</v>
      </c>
      <c r="C45" s="84">
        <v>70.622525390999996</v>
      </c>
      <c r="D45" s="84">
        <v>32.455300000000001</v>
      </c>
      <c r="G45" s="84">
        <v>46.030911672999999</v>
      </c>
      <c r="H45" s="84">
        <v>57.889143093999998</v>
      </c>
    </row>
    <row r="46" spans="2:8" x14ac:dyDescent="0.2">
      <c r="B46" s="1">
        <v>45474</v>
      </c>
      <c r="C46" s="84">
        <v>70.291679310000006</v>
      </c>
      <c r="D46" s="84">
        <v>32.894199999999998</v>
      </c>
      <c r="G46" s="84">
        <v>46.518544712000001</v>
      </c>
      <c r="H46" s="84">
        <v>57.478425072</v>
      </c>
    </row>
    <row r="47" spans="2:8" x14ac:dyDescent="0.2">
      <c r="B47" s="1">
        <v>45505</v>
      </c>
      <c r="C47" s="84">
        <v>70.741700996999995</v>
      </c>
      <c r="D47" s="84">
        <v>32.824199999999998</v>
      </c>
      <c r="G47" s="84">
        <v>46.762830745000002</v>
      </c>
      <c r="H47" s="84">
        <v>56.762187114</v>
      </c>
    </row>
    <row r="48" spans="2:8" x14ac:dyDescent="0.2">
      <c r="B48" s="1">
        <v>45536</v>
      </c>
      <c r="C48" s="84">
        <v>70.244905653999993</v>
      </c>
      <c r="D48" s="84">
        <v>32.205599999999997</v>
      </c>
      <c r="G48" s="84">
        <v>45.934097657000002</v>
      </c>
      <c r="H48" s="84">
        <v>57.377098981000003</v>
      </c>
    </row>
    <row r="49" spans="2:8" x14ac:dyDescent="0.2">
      <c r="B49" s="1">
        <v>45566</v>
      </c>
      <c r="C49" s="84">
        <v>71.04309499</v>
      </c>
      <c r="D49" s="84">
        <v>32.724400000000003</v>
      </c>
      <c r="G49" s="84">
        <v>47.084553221</v>
      </c>
      <c r="H49" s="84">
        <v>56.275686124000003</v>
      </c>
    </row>
    <row r="50" spans="2:8" x14ac:dyDescent="0.2">
      <c r="B50" s="1">
        <v>45597</v>
      </c>
      <c r="C50" s="84">
        <v>71.156687153999997</v>
      </c>
      <c r="D50" s="84">
        <v>32.738700000000001</v>
      </c>
      <c r="G50" s="84">
        <v>45.904991639999999</v>
      </c>
      <c r="H50" s="84">
        <v>57.436095690000002</v>
      </c>
    </row>
    <row r="51" spans="2:8" x14ac:dyDescent="0.2">
      <c r="B51" s="1">
        <v>45627</v>
      </c>
      <c r="C51" s="84">
        <v>70.92690297</v>
      </c>
      <c r="D51" s="84">
        <v>32.849200000000003</v>
      </c>
      <c r="G51" s="84">
        <v>45.830200660000003</v>
      </c>
      <c r="H51" s="84">
        <v>58.282710631</v>
      </c>
    </row>
    <row r="52" spans="2:8" x14ac:dyDescent="0.2">
      <c r="B52" s="1">
        <v>45658</v>
      </c>
      <c r="C52" s="84">
        <v>70.012373570999998</v>
      </c>
      <c r="D52" s="84">
        <v>32.749600000000001</v>
      </c>
      <c r="G52" s="84">
        <v>45.126196620999998</v>
      </c>
      <c r="H52" s="84">
        <v>56.885140223000001</v>
      </c>
    </row>
    <row r="53" spans="2:8" x14ac:dyDescent="0.2">
      <c r="B53" s="1">
        <v>45689</v>
      </c>
      <c r="C53" s="84">
        <v>70.433900785999995</v>
      </c>
      <c r="D53" s="84">
        <v>32.866300000000003</v>
      </c>
      <c r="G53" s="84">
        <v>45.662576948000002</v>
      </c>
      <c r="H53" s="84">
        <v>57.789786055999997</v>
      </c>
    </row>
    <row r="54" spans="2:8" x14ac:dyDescent="0.2">
      <c r="B54" s="1">
        <v>45717</v>
      </c>
      <c r="C54" s="84">
        <v>71.639927387</v>
      </c>
      <c r="D54" s="84">
        <v>33.123100000000001</v>
      </c>
      <c r="G54" s="84">
        <v>44.838537559000002</v>
      </c>
      <c r="H54" s="84">
        <v>57.488211272999997</v>
      </c>
    </row>
    <row r="55" spans="2:8" x14ac:dyDescent="0.2">
      <c r="B55" s="1">
        <v>45748</v>
      </c>
      <c r="C55" s="84">
        <v>71.459245467000002</v>
      </c>
      <c r="D55" s="84">
        <v>32.955199999999998</v>
      </c>
      <c r="G55" s="84">
        <v>45.696578297999999</v>
      </c>
      <c r="H55" s="84">
        <v>57.880824451000002</v>
      </c>
    </row>
    <row r="56" spans="2:8" x14ac:dyDescent="0.2">
      <c r="B56" s="1">
        <v>45778</v>
      </c>
      <c r="C56" s="84">
        <v>71.464463644999995</v>
      </c>
      <c r="D56" s="84">
        <v>33.427199999999999</v>
      </c>
      <c r="G56" s="84">
        <v>44.861228558999997</v>
      </c>
      <c r="H56" s="84">
        <v>58.542947781999999</v>
      </c>
    </row>
    <row r="57" spans="2:8" x14ac:dyDescent="0.2">
      <c r="B57" s="1">
        <v>45809</v>
      </c>
      <c r="C57" s="84">
        <v>72.258315366999994</v>
      </c>
      <c r="D57" s="84">
        <v>33.8553</v>
      </c>
      <c r="G57" s="84">
        <v>46.498500733</v>
      </c>
      <c r="H57" s="84">
        <v>59.184041540000003</v>
      </c>
    </row>
    <row r="58" spans="2:8" x14ac:dyDescent="0.2">
      <c r="B58" s="1">
        <v>45839</v>
      </c>
      <c r="C58" s="84">
        <v>73.416594355000001</v>
      </c>
      <c r="D58" s="84">
        <v>33.622199999999999</v>
      </c>
      <c r="G58" s="84">
        <v>46.519289653000001</v>
      </c>
      <c r="H58" s="84">
        <v>58.646635898</v>
      </c>
    </row>
    <row r="59" spans="2:8" x14ac:dyDescent="0.2">
      <c r="B59" s="1">
        <v>45870</v>
      </c>
      <c r="C59" s="84">
        <v>73.621117553000005</v>
      </c>
      <c r="D59" s="84">
        <v>33.56908387</v>
      </c>
      <c r="G59" s="84">
        <v>46.556305768000001</v>
      </c>
      <c r="H59" s="84">
        <v>58.257163159999998</v>
      </c>
    </row>
    <row r="60" spans="2:8" x14ac:dyDescent="0.2">
      <c r="B60" s="1">
        <v>45901</v>
      </c>
      <c r="C60" s="84">
        <v>73.647764538000004</v>
      </c>
      <c r="D60" s="84">
        <v>34.841304364999999</v>
      </c>
      <c r="G60" s="84">
        <v>45.955590805999996</v>
      </c>
      <c r="H60" s="84">
        <v>59.043330116999996</v>
      </c>
    </row>
    <row r="61" spans="2:8" x14ac:dyDescent="0.2">
      <c r="B61" s="1">
        <v>45931</v>
      </c>
      <c r="C61" s="84">
        <v>73.736023169000006</v>
      </c>
      <c r="D61" s="84">
        <v>34.443001500000001</v>
      </c>
      <c r="G61" s="84">
        <v>45.829608391999997</v>
      </c>
      <c r="H61" s="84">
        <v>57.916105819999999</v>
      </c>
    </row>
    <row r="62" spans="2:8" x14ac:dyDescent="0.2">
      <c r="B62" s="1">
        <v>45962</v>
      </c>
      <c r="C62" s="84">
        <v>73.893239601999994</v>
      </c>
      <c r="D62" s="84">
        <v>33.628738380999998</v>
      </c>
      <c r="G62" s="84">
        <v>45.784993710000002</v>
      </c>
      <c r="H62" s="84">
        <v>59.017413673</v>
      </c>
    </row>
    <row r="63" spans="2:8" x14ac:dyDescent="0.2">
      <c r="B63" s="1">
        <v>45992</v>
      </c>
      <c r="C63" s="84">
        <v>73.376693442000004</v>
      </c>
      <c r="D63" s="84">
        <v>33.542085352000001</v>
      </c>
      <c r="G63" s="84">
        <v>45.965528554999999</v>
      </c>
      <c r="H63" s="84">
        <v>59.731340007999997</v>
      </c>
    </row>
    <row r="64" spans="2:8" x14ac:dyDescent="0.2">
      <c r="B64" s="1">
        <v>46023</v>
      </c>
      <c r="C64" s="84">
        <v>73.034720022000002</v>
      </c>
      <c r="D64" s="84">
        <v>33.584083474000003</v>
      </c>
      <c r="G64" s="84">
        <v>44.850875043999999</v>
      </c>
      <c r="H64" s="84">
        <v>57.939560028000002</v>
      </c>
    </row>
    <row r="65" spans="1:9" x14ac:dyDescent="0.2">
      <c r="B65" s="1">
        <v>46054</v>
      </c>
      <c r="C65" s="84">
        <v>73.235677588000001</v>
      </c>
      <c r="D65" s="84">
        <v>33.287093624999997</v>
      </c>
      <c r="G65" s="84">
        <v>46.152461692999999</v>
      </c>
      <c r="H65" s="84">
        <v>58.832902013999998</v>
      </c>
    </row>
    <row r="66" spans="1:9" x14ac:dyDescent="0.2">
      <c r="B66" s="1">
        <v>46082</v>
      </c>
      <c r="C66" s="84">
        <v>73.004776437000004</v>
      </c>
      <c r="D66" s="84">
        <v>33.318811906000001</v>
      </c>
      <c r="G66" s="84">
        <v>45.471909113000002</v>
      </c>
      <c r="H66" s="84">
        <v>58.361937583</v>
      </c>
    </row>
    <row r="67" spans="1:9" x14ac:dyDescent="0.2">
      <c r="B67" s="1">
        <v>46113</v>
      </c>
      <c r="C67" s="84">
        <v>73.294036508999994</v>
      </c>
      <c r="D67" s="84">
        <v>33.531272590999997</v>
      </c>
      <c r="G67" s="84">
        <v>45.452906513999999</v>
      </c>
      <c r="H67" s="84">
        <v>59.126006811000003</v>
      </c>
    </row>
    <row r="68" spans="1:9" x14ac:dyDescent="0.2">
      <c r="B68" s="1">
        <v>46143</v>
      </c>
      <c r="C68" s="84">
        <v>73.250105590000004</v>
      </c>
      <c r="D68" s="84">
        <v>33.783513413999998</v>
      </c>
      <c r="G68" s="84">
        <v>45.3027601</v>
      </c>
      <c r="H68" s="84">
        <v>59.438079899999998</v>
      </c>
    </row>
    <row r="69" spans="1:9" x14ac:dyDescent="0.2">
      <c r="B69" s="1">
        <v>46174</v>
      </c>
      <c r="C69" s="84">
        <v>73.707561123000005</v>
      </c>
      <c r="D69" s="84">
        <v>33.997607535</v>
      </c>
      <c r="G69" s="84">
        <v>46.108052329000003</v>
      </c>
      <c r="H69" s="84">
        <v>60.170811143000002</v>
      </c>
    </row>
    <row r="70" spans="1:9" x14ac:dyDescent="0.2">
      <c r="B70" s="1">
        <v>46204</v>
      </c>
      <c r="C70" s="84">
        <v>73.869245402000004</v>
      </c>
      <c r="D70" s="84">
        <v>34.020032630999999</v>
      </c>
      <c r="G70" s="84">
        <v>46.424014385</v>
      </c>
      <c r="H70" s="84">
        <v>59.697453277000001</v>
      </c>
    </row>
    <row r="71" spans="1:9" x14ac:dyDescent="0.2">
      <c r="B71" s="1">
        <v>46235</v>
      </c>
      <c r="C71" s="84">
        <v>73.804914264000004</v>
      </c>
      <c r="D71" s="84">
        <v>34.022477051000003</v>
      </c>
      <c r="G71" s="84">
        <v>46.583309397000001</v>
      </c>
      <c r="H71" s="84">
        <v>59.280327448000001</v>
      </c>
    </row>
    <row r="72" spans="1:9" x14ac:dyDescent="0.2">
      <c r="B72" s="1">
        <v>46266</v>
      </c>
      <c r="C72" s="84">
        <v>73.618227641000004</v>
      </c>
      <c r="D72" s="84">
        <v>34.015038658000002</v>
      </c>
      <c r="G72" s="84">
        <v>45.911039965000001</v>
      </c>
      <c r="H72" s="84">
        <v>60.093294079000003</v>
      </c>
    </row>
    <row r="73" spans="1:9" x14ac:dyDescent="0.2">
      <c r="B73" s="1">
        <v>46296</v>
      </c>
      <c r="C73" s="84">
        <v>74.056625518999994</v>
      </c>
      <c r="D73" s="84">
        <v>33.966751416999998</v>
      </c>
      <c r="G73" s="84">
        <v>46.057967896999997</v>
      </c>
      <c r="H73" s="84">
        <v>58.668459955000003</v>
      </c>
    </row>
    <row r="74" spans="1:9" x14ac:dyDescent="0.2">
      <c r="B74" s="1">
        <v>46327</v>
      </c>
      <c r="C74" s="84">
        <v>74.429175098000002</v>
      </c>
      <c r="D74" s="84">
        <v>33.889672464</v>
      </c>
      <c r="G74" s="84">
        <v>45.951230346000003</v>
      </c>
      <c r="H74" s="84">
        <v>59.811869461999997</v>
      </c>
    </row>
    <row r="75" spans="1:9" x14ac:dyDescent="0.2">
      <c r="B75" s="1">
        <v>46357</v>
      </c>
      <c r="C75" s="84">
        <v>74.028468348000004</v>
      </c>
      <c r="D75" s="84">
        <v>33.693561695</v>
      </c>
      <c r="G75" s="84">
        <v>46.074727217000003</v>
      </c>
      <c r="H75" s="84">
        <v>60.628198226000002</v>
      </c>
    </row>
    <row r="76" spans="1:9" x14ac:dyDescent="0.2">
      <c r="B76" s="1"/>
      <c r="C76" s="84"/>
      <c r="D76" s="84"/>
      <c r="G76" s="84"/>
      <c r="H76" s="84"/>
    </row>
    <row r="77" spans="1:9" x14ac:dyDescent="0.2">
      <c r="B77" s="267" t="s">
        <v>997</v>
      </c>
    </row>
    <row r="78" spans="1:9" x14ac:dyDescent="0.2">
      <c r="A78" s="1"/>
      <c r="I78" s="272"/>
    </row>
    <row r="79" spans="1:9" x14ac:dyDescent="0.2">
      <c r="B79" s="3"/>
      <c r="C79" s="52" t="s">
        <v>330</v>
      </c>
      <c r="I79" s="7"/>
    </row>
    <row r="80" spans="1:9" x14ac:dyDescent="0.2">
      <c r="B80" s="283">
        <v>34.5</v>
      </c>
      <c r="C80">
        <v>0</v>
      </c>
      <c r="F80" s="13">
        <v>34</v>
      </c>
      <c r="I80" s="272"/>
    </row>
    <row r="81" spans="2:6" x14ac:dyDescent="0.2">
      <c r="B81" s="283">
        <v>34.5</v>
      </c>
      <c r="C81">
        <v>1.2</v>
      </c>
      <c r="F81" s="13">
        <v>34</v>
      </c>
    </row>
  </sheetData>
  <conditionalFormatting sqref="C28:D76">
    <cfRule type="expression" dxfId="25" priority="3">
      <formula>ISNA(C28)</formula>
    </cfRule>
  </conditionalFormatting>
  <conditionalFormatting sqref="G28:H76">
    <cfRule type="expression" dxfId="24" priority="4">
      <formula>ISNA(G28)</formula>
    </cfRule>
  </conditionalFormatting>
  <hyperlinks>
    <hyperlink ref="A3" location="Contents!A1" display="Return to Contents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2:R38"/>
  <sheetViews>
    <sheetView workbookViewId="0"/>
  </sheetViews>
  <sheetFormatPr defaultRowHeight="12.75" x14ac:dyDescent="0.2"/>
  <cols>
    <col min="1" max="1" width="12.7109375" customWidth="1"/>
    <col min="17" max="17" width="16.7109375" customWidth="1"/>
    <col min="18" max="18" width="22.7109375" customWidth="1"/>
  </cols>
  <sheetData>
    <row r="2" spans="1:18" ht="15.75" x14ac:dyDescent="0.25">
      <c r="A2" s="31" t="s">
        <v>967</v>
      </c>
    </row>
    <row r="3" spans="1:18" x14ac:dyDescent="0.2">
      <c r="A3" s="16" t="s">
        <v>16</v>
      </c>
    </row>
    <row r="4" spans="1:18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8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87"/>
      <c r="Q5" s="132" t="s">
        <v>331</v>
      </c>
      <c r="R5" s="133"/>
    </row>
    <row r="6" spans="1:18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87"/>
      <c r="Q6" s="389" t="s">
        <v>369</v>
      </c>
      <c r="R6" s="236" t="s">
        <v>370</v>
      </c>
    </row>
    <row r="7" spans="1:18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Q7" s="245" t="s">
        <v>366</v>
      </c>
      <c r="R7" s="135" t="s">
        <v>371</v>
      </c>
    </row>
    <row r="8" spans="1:18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8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8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8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8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8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8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8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8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x14ac:dyDescent="0.2">
      <c r="B25" s="472" t="s">
        <v>470</v>
      </c>
      <c r="C25" s="472"/>
      <c r="D25" s="472"/>
      <c r="E25" s="472"/>
      <c r="F25" s="472"/>
    </row>
    <row r="26" spans="1:11" x14ac:dyDescent="0.2">
      <c r="A26" s="8"/>
      <c r="B26" s="34">
        <v>2023</v>
      </c>
      <c r="C26" s="34">
        <v>2024</v>
      </c>
      <c r="D26" s="34">
        <v>2025</v>
      </c>
      <c r="E26" s="34">
        <v>2026</v>
      </c>
      <c r="F26" s="213" t="s">
        <v>1016</v>
      </c>
    </row>
    <row r="27" spans="1:11" x14ac:dyDescent="0.2">
      <c r="A27" t="s">
        <v>85</v>
      </c>
      <c r="B27" s="13">
        <v>43.885533580000001</v>
      </c>
      <c r="C27" s="13">
        <v>46.536795628999997</v>
      </c>
      <c r="D27" s="13">
        <v>58.040794460999997</v>
      </c>
      <c r="E27" s="13">
        <v>45.149026472999999</v>
      </c>
      <c r="F27" s="214">
        <v>44.707340000000002</v>
      </c>
      <c r="H27" s="13"/>
    </row>
    <row r="28" spans="1:11" x14ac:dyDescent="0.2">
      <c r="A28" t="s">
        <v>86</v>
      </c>
      <c r="B28" s="13">
        <v>109.4518521</v>
      </c>
      <c r="C28" s="13">
        <v>157.2496922</v>
      </c>
      <c r="D28" s="13">
        <v>127.48764978</v>
      </c>
      <c r="E28" s="13">
        <v>134.45096391000001</v>
      </c>
      <c r="F28" s="214">
        <v>125.12430000000001</v>
      </c>
      <c r="H28" s="13"/>
    </row>
    <row r="29" spans="1:11" x14ac:dyDescent="0.2">
      <c r="A29" t="s">
        <v>87</v>
      </c>
      <c r="B29" s="13">
        <v>210.01536669999999</v>
      </c>
      <c r="C29" s="13">
        <v>292.58077795000003</v>
      </c>
      <c r="D29" s="13">
        <v>278.15393088000002</v>
      </c>
      <c r="E29" s="13">
        <v>271.60519970000001</v>
      </c>
      <c r="F29" s="214">
        <v>257.6884</v>
      </c>
      <c r="H29" s="13"/>
    </row>
    <row r="30" spans="1:11" x14ac:dyDescent="0.2">
      <c r="A30" t="s">
        <v>88</v>
      </c>
      <c r="B30" s="13">
        <v>390.28876510999999</v>
      </c>
      <c r="C30" s="13">
        <v>389.73088794</v>
      </c>
      <c r="D30" s="13">
        <v>391.63360933000001</v>
      </c>
      <c r="E30" s="13">
        <v>401.08420132999998</v>
      </c>
      <c r="F30" s="214">
        <v>380.41210000000001</v>
      </c>
      <c r="H30" s="13"/>
    </row>
    <row r="31" spans="1:11" x14ac:dyDescent="0.2">
      <c r="A31" t="s">
        <v>89</v>
      </c>
      <c r="B31" s="13">
        <v>349.78780595000001</v>
      </c>
      <c r="C31" s="13">
        <v>341.98332219999998</v>
      </c>
      <c r="D31" s="13">
        <v>309.96761846999999</v>
      </c>
      <c r="E31" s="13">
        <v>369.5637716</v>
      </c>
      <c r="F31" s="214">
        <v>341.33780000000002</v>
      </c>
      <c r="H31" s="13"/>
    </row>
    <row r="32" spans="1:11" x14ac:dyDescent="0.2">
      <c r="A32" t="s">
        <v>90</v>
      </c>
      <c r="B32" s="13">
        <v>203.66013819</v>
      </c>
      <c r="C32" s="13">
        <v>210.60527554999999</v>
      </c>
      <c r="D32" s="13">
        <v>188.16314037000001</v>
      </c>
      <c r="E32" s="13">
        <v>208.73287593000001</v>
      </c>
      <c r="F32" s="214">
        <v>205.93819999999999</v>
      </c>
      <c r="H32" s="13"/>
    </row>
    <row r="33" spans="1:12" x14ac:dyDescent="0.2">
      <c r="A33" s="8" t="s">
        <v>419</v>
      </c>
      <c r="B33" s="49">
        <f>+SUM(B27:B32)</f>
        <v>1307.08946163</v>
      </c>
      <c r="C33" s="49">
        <f>+SUM(C27:C32)</f>
        <v>1438.686751469</v>
      </c>
      <c r="D33" s="49">
        <f>+SUM(D27:D32)</f>
        <v>1353.4467432910001</v>
      </c>
      <c r="E33" s="49">
        <f>+SUM(E27:E32)</f>
        <v>1430.5860389430002</v>
      </c>
      <c r="F33" s="215">
        <f>+SUM(F27:F32)</f>
        <v>1355.2081400000002</v>
      </c>
    </row>
    <row r="34" spans="1:12" x14ac:dyDescent="0.2">
      <c r="A34" s="267" t="s">
        <v>997</v>
      </c>
    </row>
    <row r="35" spans="1:12" ht="12.75" customHeight="1" x14ac:dyDescent="0.2">
      <c r="A35" s="480" t="str">
        <f>"Note: EIA calculations based on National Oceanic and Atmospheric Administration (NOAA) data. Projections reflect NOAA's 14-16 month outlook."</f>
        <v>Note: EIA calculations based on National Oceanic and Atmospheric Administration (NOAA) data. Projections reflect NOAA's 14-16 month outlook.</v>
      </c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200"/>
    </row>
    <row r="36" spans="1:12" x14ac:dyDescent="0.2">
      <c r="A36" s="480"/>
      <c r="B36" s="480"/>
      <c r="C36" s="480"/>
      <c r="D36" s="480"/>
      <c r="E36" s="480"/>
      <c r="F36" s="480"/>
      <c r="G36" s="480"/>
      <c r="H36" s="480"/>
      <c r="I36" s="480"/>
      <c r="J36" s="480"/>
      <c r="K36" s="480"/>
      <c r="L36" s="200"/>
    </row>
    <row r="37" spans="1:12" x14ac:dyDescent="0.2">
      <c r="A37" s="23" t="s">
        <v>175</v>
      </c>
    </row>
    <row r="38" spans="1:12" x14ac:dyDescent="0.2">
      <c r="A38" s="71" t="s">
        <v>171</v>
      </c>
      <c r="B38" s="481" t="s">
        <v>172</v>
      </c>
      <c r="C38" s="481"/>
      <c r="D38" s="481"/>
      <c r="E38" s="481"/>
      <c r="F38" s="481"/>
      <c r="G38" s="70" t="s">
        <v>173</v>
      </c>
    </row>
  </sheetData>
  <mergeCells count="3">
    <mergeCell ref="B25:F25"/>
    <mergeCell ref="A35:K36"/>
    <mergeCell ref="B38:F38"/>
  </mergeCells>
  <hyperlinks>
    <hyperlink ref="B38" r:id="rId1" xr:uid="{00000000-0004-0000-2800-000000000000}"/>
    <hyperlink ref="A3" location="Contents!A1" display="Return to Contents" xr:uid="{00000000-0004-0000-2800-000001000000}"/>
  </hyperlinks>
  <pageMargins left="0.7" right="0.7" top="0.75" bottom="0.75" header="0.3" footer="0.3"/>
  <pageSetup orientation="landscape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0">
    <pageSetUpPr fitToPage="1"/>
  </sheetPr>
  <dimension ref="A1:R160"/>
  <sheetViews>
    <sheetView zoomScaleNormal="100" workbookViewId="0"/>
  </sheetViews>
  <sheetFormatPr defaultRowHeight="12.75" x14ac:dyDescent="0.2"/>
  <cols>
    <col min="2" max="3" width="9.28515625" style="5"/>
    <col min="17" max="17" width="14.28515625" customWidth="1"/>
    <col min="18" max="18" width="10.42578125" customWidth="1"/>
  </cols>
  <sheetData>
    <row r="1" spans="1:18" x14ac:dyDescent="0.2">
      <c r="B1"/>
      <c r="C1"/>
      <c r="L1" s="21"/>
    </row>
    <row r="2" spans="1:18" ht="15.75" x14ac:dyDescent="0.25">
      <c r="A2" s="31" t="s">
        <v>967</v>
      </c>
      <c r="B2"/>
      <c r="C2"/>
      <c r="L2" s="87"/>
    </row>
    <row r="3" spans="1:18" x14ac:dyDescent="0.2">
      <c r="A3" s="16" t="s">
        <v>16</v>
      </c>
      <c r="B3"/>
      <c r="C3"/>
    </row>
    <row r="4" spans="1:18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18" x14ac:dyDescent="0.2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Q5" s="132" t="s">
        <v>331</v>
      </c>
      <c r="R5" s="133"/>
    </row>
    <row r="6" spans="1:18" x14ac:dyDescent="0.2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Q6" s="233" t="s">
        <v>34</v>
      </c>
      <c r="R6" s="160" t="s">
        <v>359</v>
      </c>
    </row>
    <row r="7" spans="1:18" x14ac:dyDescent="0.2">
      <c r="A7" s="232"/>
      <c r="B7" s="232"/>
      <c r="C7" s="232"/>
      <c r="D7" s="232"/>
      <c r="E7" s="232"/>
      <c r="F7" s="232"/>
      <c r="G7" s="232"/>
      <c r="H7" s="232"/>
      <c r="I7" s="232"/>
      <c r="J7" s="232"/>
      <c r="K7" s="232"/>
      <c r="Q7" s="167" t="s">
        <v>35</v>
      </c>
      <c r="R7" s="161" t="s">
        <v>360</v>
      </c>
    </row>
    <row r="8" spans="1:18" x14ac:dyDescent="0.2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  <c r="Q8" s="167" t="s">
        <v>77</v>
      </c>
      <c r="R8" s="161" t="s">
        <v>361</v>
      </c>
    </row>
    <row r="9" spans="1:18" x14ac:dyDescent="0.2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Q9" s="172" t="s">
        <v>201</v>
      </c>
      <c r="R9" s="163" t="s">
        <v>358</v>
      </c>
    </row>
    <row r="10" spans="1:18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Q10" s="173"/>
      <c r="R10" s="173"/>
    </row>
    <row r="11" spans="1:18" x14ac:dyDescent="0.2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spans="1:18" x14ac:dyDescent="0.2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spans="1:18" x14ac:dyDescent="0.2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pans="1:18" x14ac:dyDescent="0.2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</row>
    <row r="15" spans="1:18" x14ac:dyDescent="0.2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18" x14ac:dyDescent="0.2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</row>
    <row r="17" spans="1:14" x14ac:dyDescent="0.2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pans="1:14" x14ac:dyDescent="0.2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</row>
    <row r="19" spans="1:14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</row>
    <row r="20" spans="1:14" x14ac:dyDescent="0.2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</row>
    <row r="21" spans="1:14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spans="1:14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</row>
    <row r="23" spans="1:14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</row>
    <row r="24" spans="1:14" x14ac:dyDescent="0.2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</row>
    <row r="25" spans="1:14" x14ac:dyDescent="0.2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</row>
    <row r="26" spans="1:14" ht="14.25" x14ac:dyDescent="0.25">
      <c r="A26" s="21"/>
      <c r="B26" s="20"/>
      <c r="C26" s="484" t="s">
        <v>72</v>
      </c>
      <c r="D26" s="484"/>
      <c r="E26" s="484"/>
      <c r="F26" s="484"/>
      <c r="G26" s="484"/>
      <c r="H26" s="21"/>
      <c r="I26" s="484" t="s">
        <v>4</v>
      </c>
      <c r="J26" s="484"/>
      <c r="K26" s="484"/>
      <c r="L26" s="484"/>
      <c r="M26" s="33"/>
      <c r="N26" s="33"/>
    </row>
    <row r="27" spans="1:14" x14ac:dyDescent="0.2">
      <c r="A27" s="54"/>
      <c r="B27" s="63" t="s">
        <v>75</v>
      </c>
      <c r="C27" s="174">
        <v>2022</v>
      </c>
      <c r="D27" s="174">
        <v>2023</v>
      </c>
      <c r="E27" s="34">
        <v>2024</v>
      </c>
      <c r="F27" s="34">
        <v>2025</v>
      </c>
      <c r="G27" s="34">
        <v>2026</v>
      </c>
      <c r="H27" s="387"/>
      <c r="I27" s="59">
        <v>2023</v>
      </c>
      <c r="J27" s="59">
        <v>2024</v>
      </c>
      <c r="K27" s="59">
        <v>2025</v>
      </c>
      <c r="L27" s="59">
        <v>2026</v>
      </c>
    </row>
    <row r="28" spans="1:14" x14ac:dyDescent="0.2">
      <c r="A28" s="21"/>
      <c r="B28" s="51" t="s">
        <v>34</v>
      </c>
      <c r="C28" s="360">
        <v>938.20902851999995</v>
      </c>
      <c r="D28" s="360">
        <v>776.46987207999996</v>
      </c>
      <c r="E28" s="360">
        <v>751.05484512999999</v>
      </c>
      <c r="F28" s="360">
        <v>810.20245253999997</v>
      </c>
      <c r="G28" s="360">
        <v>778.33857</v>
      </c>
      <c r="H28" s="21"/>
      <c r="I28" s="360">
        <f t="shared" ref="I28:L30" si="0">D28-C28</f>
        <v>-161.73915643999999</v>
      </c>
      <c r="J28" s="360">
        <f t="shared" si="0"/>
        <v>-25.415026949999969</v>
      </c>
      <c r="K28" s="360">
        <f t="shared" si="0"/>
        <v>59.147607409999978</v>
      </c>
      <c r="L28" s="360">
        <f t="shared" si="0"/>
        <v>-31.863882539999963</v>
      </c>
    </row>
    <row r="29" spans="1:14" x14ac:dyDescent="0.2">
      <c r="A29" s="21"/>
      <c r="B29" s="51" t="s">
        <v>35</v>
      </c>
      <c r="C29" s="360">
        <v>2251.4086465</v>
      </c>
      <c r="D29" s="360">
        <v>2251.0158980000001</v>
      </c>
      <c r="E29" s="360">
        <v>2243.4568539000002</v>
      </c>
      <c r="F29" s="360">
        <v>2256.8483554999998</v>
      </c>
      <c r="G29" s="360">
        <v>2245.2593999999999</v>
      </c>
      <c r="H29" s="21"/>
      <c r="I29" s="360">
        <f t="shared" si="0"/>
        <v>-0.39274849999992512</v>
      </c>
      <c r="J29" s="360">
        <f t="shared" si="0"/>
        <v>-7.5590440999999373</v>
      </c>
      <c r="K29" s="360">
        <f t="shared" si="0"/>
        <v>13.391501599999629</v>
      </c>
      <c r="L29" s="360">
        <f t="shared" si="0"/>
        <v>-11.588955499999884</v>
      </c>
    </row>
    <row r="30" spans="1:14" x14ac:dyDescent="0.2">
      <c r="A30" s="21"/>
      <c r="B30" s="51" t="s">
        <v>77</v>
      </c>
      <c r="C30" s="360">
        <v>1748.1335534</v>
      </c>
      <c r="D30" s="360">
        <v>1764.0867869000001</v>
      </c>
      <c r="E30" s="360">
        <v>1791.4746901999999</v>
      </c>
      <c r="F30" s="360">
        <v>1806.5226591999999</v>
      </c>
      <c r="G30" s="360">
        <v>1813.6442999999999</v>
      </c>
      <c r="H30" s="21"/>
      <c r="I30" s="360">
        <f t="shared" si="0"/>
        <v>15.953233500000124</v>
      </c>
      <c r="J30" s="360">
        <f t="shared" si="0"/>
        <v>27.387903299999834</v>
      </c>
      <c r="K30" s="360">
        <f t="shared" si="0"/>
        <v>15.047968999999966</v>
      </c>
      <c r="L30" s="360">
        <f t="shared" si="0"/>
        <v>7.1216408000000229</v>
      </c>
    </row>
    <row r="31" spans="1:14" x14ac:dyDescent="0.2">
      <c r="A31" s="21"/>
      <c r="B31" s="52" t="s">
        <v>201</v>
      </c>
      <c r="C31" s="388">
        <v>4945.2132555999997</v>
      </c>
      <c r="D31" s="388">
        <v>4799.0345840999998</v>
      </c>
      <c r="E31" s="388">
        <v>4793.4484162999997</v>
      </c>
      <c r="F31" s="388">
        <v>4881.0267461000003</v>
      </c>
      <c r="G31" s="388">
        <v>4844.6959999999999</v>
      </c>
      <c r="H31" s="54"/>
      <c r="I31" s="388">
        <f>D31-C31</f>
        <v>-146.17867149999984</v>
      </c>
      <c r="J31" s="388">
        <f>E31-D31</f>
        <v>-5.586167800000112</v>
      </c>
      <c r="K31" s="388">
        <f>F31-E31</f>
        <v>87.578329800000574</v>
      </c>
      <c r="L31" s="388">
        <f>G31-F31</f>
        <v>-36.330746100000397</v>
      </c>
    </row>
    <row r="32" spans="1:14" x14ac:dyDescent="0.2">
      <c r="A32" s="21"/>
      <c r="B32" s="267" t="s">
        <v>997</v>
      </c>
      <c r="C32" s="21"/>
      <c r="D32" s="21"/>
      <c r="E32" s="21"/>
      <c r="F32" s="21"/>
      <c r="G32" s="21"/>
      <c r="H32" s="21"/>
      <c r="I32" s="383">
        <f>+SUM(I28:I30)</f>
        <v>-146.17867143999979</v>
      </c>
      <c r="J32" s="383">
        <f>+SUM(J28:J30)</f>
        <v>-5.5861677500000724</v>
      </c>
      <c r="K32" s="383">
        <f>+SUM(K28:K30)</f>
        <v>87.587078009999573</v>
      </c>
      <c r="L32" s="383">
        <f>+SUM(L28:L30)</f>
        <v>-36.331197239999824</v>
      </c>
    </row>
    <row r="33" spans="1:13" x14ac:dyDescent="0.2">
      <c r="A33" s="150"/>
      <c r="B33" s="150"/>
      <c r="C33" s="178"/>
      <c r="D33" s="178"/>
      <c r="E33" s="178"/>
      <c r="F33" s="178"/>
      <c r="G33" s="178"/>
      <c r="H33" s="150"/>
      <c r="I33" s="150"/>
      <c r="J33" s="150"/>
      <c r="K33" s="150"/>
      <c r="L33" s="150"/>
    </row>
    <row r="34" spans="1:13" x14ac:dyDescent="0.2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</row>
    <row r="35" spans="1:13" x14ac:dyDescent="0.2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</row>
    <row r="36" spans="1:13" x14ac:dyDescent="0.2">
      <c r="A36" s="4"/>
      <c r="B36" s="4" t="s">
        <v>330</v>
      </c>
      <c r="C36"/>
    </row>
    <row r="37" spans="1:13" x14ac:dyDescent="0.2">
      <c r="A37">
        <v>4</v>
      </c>
      <c r="B37">
        <v>0</v>
      </c>
      <c r="C37"/>
    </row>
    <row r="38" spans="1:13" x14ac:dyDescent="0.2">
      <c r="A38">
        <v>4</v>
      </c>
      <c r="B38">
        <v>1</v>
      </c>
      <c r="C38"/>
    </row>
    <row r="39" spans="1:13" x14ac:dyDescent="0.2">
      <c r="C39"/>
    </row>
    <row r="40" spans="1:13" x14ac:dyDescent="0.2">
      <c r="A40" s="4"/>
      <c r="B40" s="4" t="s">
        <v>330</v>
      </c>
      <c r="C40"/>
    </row>
    <row r="41" spans="1:13" x14ac:dyDescent="0.2">
      <c r="A41">
        <v>2.5</v>
      </c>
      <c r="B41" s="5">
        <v>-1.5</v>
      </c>
      <c r="C41"/>
    </row>
    <row r="42" spans="1:13" x14ac:dyDescent="0.2">
      <c r="A42">
        <v>2.5</v>
      </c>
      <c r="B42" s="5">
        <v>1.5</v>
      </c>
      <c r="C42"/>
    </row>
    <row r="43" spans="1:13" x14ac:dyDescent="0.2">
      <c r="C43"/>
    </row>
    <row r="44" spans="1:13" x14ac:dyDescent="0.2">
      <c r="C44"/>
    </row>
    <row r="45" spans="1:13" x14ac:dyDescent="0.2">
      <c r="C45"/>
    </row>
    <row r="46" spans="1:13" x14ac:dyDescent="0.2">
      <c r="C46"/>
    </row>
    <row r="47" spans="1:13" x14ac:dyDescent="0.2">
      <c r="C47"/>
    </row>
    <row r="48" spans="1:13" x14ac:dyDescent="0.2">
      <c r="C48"/>
    </row>
    <row r="49" spans="3:3" x14ac:dyDescent="0.2">
      <c r="C49"/>
    </row>
    <row r="50" spans="3:3" x14ac:dyDescent="0.2">
      <c r="C50"/>
    </row>
    <row r="51" spans="3:3" x14ac:dyDescent="0.2">
      <c r="C51"/>
    </row>
    <row r="52" spans="3:3" x14ac:dyDescent="0.2">
      <c r="C52"/>
    </row>
    <row r="53" spans="3:3" x14ac:dyDescent="0.2">
      <c r="C53"/>
    </row>
    <row r="54" spans="3:3" x14ac:dyDescent="0.2">
      <c r="C54"/>
    </row>
    <row r="55" spans="3:3" x14ac:dyDescent="0.2">
      <c r="C55"/>
    </row>
    <row r="56" spans="3:3" x14ac:dyDescent="0.2">
      <c r="C56"/>
    </row>
    <row r="57" spans="3:3" x14ac:dyDescent="0.2">
      <c r="C57"/>
    </row>
    <row r="58" spans="3:3" x14ac:dyDescent="0.2">
      <c r="C58"/>
    </row>
    <row r="59" spans="3:3" x14ac:dyDescent="0.2">
      <c r="C59"/>
    </row>
    <row r="60" spans="3:3" x14ac:dyDescent="0.2">
      <c r="C60"/>
    </row>
    <row r="61" spans="3:3" x14ac:dyDescent="0.2">
      <c r="C61"/>
    </row>
    <row r="62" spans="3:3" x14ac:dyDescent="0.2">
      <c r="C62"/>
    </row>
    <row r="63" spans="3:3" x14ac:dyDescent="0.2">
      <c r="C63"/>
    </row>
    <row r="64" spans="3:3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</sheetData>
  <mergeCells count="2">
    <mergeCell ref="C26:G26"/>
    <mergeCell ref="I26:L26"/>
  </mergeCells>
  <hyperlinks>
    <hyperlink ref="A3" location="Contents!A1" display="Return to Contents" xr:uid="{00000000-0004-0000-29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8"/>
  <dimension ref="A2:R102"/>
  <sheetViews>
    <sheetView zoomScale="80" zoomScaleNormal="80" workbookViewId="0"/>
  </sheetViews>
  <sheetFormatPr defaultRowHeight="12.75" x14ac:dyDescent="0.2"/>
  <sheetData>
    <row r="2" spans="1:18" ht="15.75" x14ac:dyDescent="0.25">
      <c r="A2" s="31" t="s">
        <v>967</v>
      </c>
      <c r="H2" s="87"/>
    </row>
    <row r="3" spans="1:18" x14ac:dyDescent="0.2">
      <c r="A3" s="16" t="s">
        <v>16</v>
      </c>
    </row>
    <row r="4" spans="1:18" x14ac:dyDescent="0.2"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</row>
    <row r="5" spans="1:18" x14ac:dyDescent="0.2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</row>
    <row r="6" spans="1:18" x14ac:dyDescent="0.2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</row>
    <row r="7" spans="1:18" x14ac:dyDescent="0.2"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</row>
    <row r="8" spans="1:18" x14ac:dyDescent="0.2"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</row>
    <row r="9" spans="1:18" x14ac:dyDescent="0.2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</row>
    <row r="10" spans="1:18" x14ac:dyDescent="0.2"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</row>
    <row r="11" spans="1:18" x14ac:dyDescent="0.2"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</row>
    <row r="12" spans="1:18" x14ac:dyDescent="0.2"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</row>
    <row r="13" spans="1:18" x14ac:dyDescent="0.2"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</row>
    <row r="14" spans="1:18" x14ac:dyDescent="0.2"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</row>
    <row r="15" spans="1:18" x14ac:dyDescent="0.2"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</row>
    <row r="16" spans="1:18" x14ac:dyDescent="0.2"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</row>
    <row r="17" spans="2:18" x14ac:dyDescent="0.2"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</row>
    <row r="18" spans="2:18" x14ac:dyDescent="0.2"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</row>
    <row r="19" spans="2:18" x14ac:dyDescent="0.2">
      <c r="B19" s="277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</row>
    <row r="20" spans="2:18" x14ac:dyDescent="0.2"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</row>
    <row r="21" spans="2:18" x14ac:dyDescent="0.2"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</row>
    <row r="22" spans="2:18" x14ac:dyDescent="0.2"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</row>
    <row r="23" spans="2:18" x14ac:dyDescent="0.2"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</row>
    <row r="24" spans="2:18" x14ac:dyDescent="0.2"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</row>
    <row r="25" spans="2:18" x14ac:dyDescent="0.2"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</row>
    <row r="26" spans="2:18" x14ac:dyDescent="0.2"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</row>
    <row r="27" spans="2:18" x14ac:dyDescent="0.2"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</row>
    <row r="28" spans="2:18" x14ac:dyDescent="0.2"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</row>
    <row r="29" spans="2:18" x14ac:dyDescent="0.2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</row>
    <row r="30" spans="2:18" x14ac:dyDescent="0.2"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</row>
    <row r="31" spans="2:18" x14ac:dyDescent="0.2"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</row>
    <row r="32" spans="2:18" x14ac:dyDescent="0.2"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</row>
    <row r="33" spans="2:18" x14ac:dyDescent="0.2"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</row>
    <row r="34" spans="2:18" x14ac:dyDescent="0.2"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</row>
    <row r="35" spans="2:18" x14ac:dyDescent="0.2"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</row>
    <row r="36" spans="2:18" x14ac:dyDescent="0.2"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</row>
    <row r="37" spans="2:18" x14ac:dyDescent="0.2"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</row>
    <row r="38" spans="2:18" x14ac:dyDescent="0.2"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</row>
    <row r="39" spans="2:18" x14ac:dyDescent="0.2"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</row>
    <row r="40" spans="2:18" x14ac:dyDescent="0.2"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</row>
    <row r="41" spans="2:18" x14ac:dyDescent="0.2"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</row>
    <row r="42" spans="2:18" x14ac:dyDescent="0.2"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</row>
    <row r="43" spans="2:18" x14ac:dyDescent="0.2"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</row>
    <row r="44" spans="2:18" x14ac:dyDescent="0.2"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</row>
    <row r="45" spans="2:18" x14ac:dyDescent="0.2"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</row>
    <row r="46" spans="2:18" x14ac:dyDescent="0.2"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</row>
    <row r="47" spans="2:18" x14ac:dyDescent="0.2"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</row>
    <row r="48" spans="2:18" x14ac:dyDescent="0.2"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</row>
    <row r="49" spans="1:18" x14ac:dyDescent="0.2"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</row>
    <row r="50" spans="1:18" x14ac:dyDescent="0.2">
      <c r="A50" s="8" t="s">
        <v>100</v>
      </c>
      <c r="B50" s="8" t="s">
        <v>102</v>
      </c>
      <c r="C50" s="8"/>
      <c r="D50" s="8" t="s">
        <v>101</v>
      </c>
    </row>
    <row r="51" spans="1:18" x14ac:dyDescent="0.2">
      <c r="A51" t="s">
        <v>103</v>
      </c>
      <c r="B51" t="s">
        <v>105</v>
      </c>
      <c r="D51" t="s">
        <v>104</v>
      </c>
    </row>
    <row r="52" spans="1:18" x14ac:dyDescent="0.2">
      <c r="A52" t="s">
        <v>106</v>
      </c>
      <c r="B52" t="s">
        <v>108</v>
      </c>
      <c r="D52" t="s">
        <v>107</v>
      </c>
    </row>
    <row r="53" spans="1:18" x14ac:dyDescent="0.2">
      <c r="A53" t="s">
        <v>109</v>
      </c>
      <c r="B53" t="s">
        <v>110</v>
      </c>
      <c r="D53" t="s">
        <v>107</v>
      </c>
    </row>
    <row r="54" spans="1:18" x14ac:dyDescent="0.2">
      <c r="A54" t="s">
        <v>111</v>
      </c>
      <c r="B54" t="s">
        <v>112</v>
      </c>
      <c r="D54" t="s">
        <v>104</v>
      </c>
    </row>
    <row r="55" spans="1:18" x14ac:dyDescent="0.2">
      <c r="A55" t="s">
        <v>113</v>
      </c>
      <c r="B55" t="s">
        <v>105</v>
      </c>
      <c r="D55" t="s">
        <v>104</v>
      </c>
    </row>
    <row r="56" spans="1:18" x14ac:dyDescent="0.2">
      <c r="A56" t="s">
        <v>114</v>
      </c>
      <c r="B56" t="s">
        <v>112</v>
      </c>
      <c r="D56" t="s">
        <v>104</v>
      </c>
    </row>
    <row r="57" spans="1:18" x14ac:dyDescent="0.2">
      <c r="A57" t="s">
        <v>115</v>
      </c>
      <c r="B57" t="s">
        <v>117</v>
      </c>
      <c r="D57" t="s">
        <v>116</v>
      </c>
    </row>
    <row r="58" spans="1:18" x14ac:dyDescent="0.2">
      <c r="A58" t="s">
        <v>118</v>
      </c>
      <c r="B58" t="s">
        <v>119</v>
      </c>
      <c r="D58" t="s">
        <v>107</v>
      </c>
    </row>
    <row r="59" spans="1:18" x14ac:dyDescent="0.2">
      <c r="A59" t="s">
        <v>120</v>
      </c>
      <c r="B59" t="s">
        <v>119</v>
      </c>
      <c r="D59" t="s">
        <v>107</v>
      </c>
    </row>
    <row r="60" spans="1:18" x14ac:dyDescent="0.2">
      <c r="A60" t="s">
        <v>121</v>
      </c>
      <c r="B60" t="s">
        <v>119</v>
      </c>
      <c r="D60" t="s">
        <v>107</v>
      </c>
    </row>
    <row r="61" spans="1:18" x14ac:dyDescent="0.2">
      <c r="A61" t="s">
        <v>122</v>
      </c>
      <c r="B61" t="s">
        <v>119</v>
      </c>
      <c r="D61" t="s">
        <v>107</v>
      </c>
    </row>
    <row r="62" spans="1:18" x14ac:dyDescent="0.2">
      <c r="A62" t="s">
        <v>123</v>
      </c>
      <c r="B62" t="s">
        <v>105</v>
      </c>
      <c r="D62" t="s">
        <v>104</v>
      </c>
    </row>
    <row r="63" spans="1:18" x14ac:dyDescent="0.2">
      <c r="A63" t="s">
        <v>124</v>
      </c>
      <c r="B63" t="s">
        <v>126</v>
      </c>
      <c r="D63" t="s">
        <v>125</v>
      </c>
    </row>
    <row r="64" spans="1:18" x14ac:dyDescent="0.2">
      <c r="A64" t="s">
        <v>127</v>
      </c>
      <c r="B64" t="s">
        <v>112</v>
      </c>
      <c r="D64" t="s">
        <v>104</v>
      </c>
    </row>
    <row r="65" spans="1:4" x14ac:dyDescent="0.2">
      <c r="A65" t="s">
        <v>128</v>
      </c>
      <c r="B65" t="s">
        <v>129</v>
      </c>
      <c r="D65" t="s">
        <v>125</v>
      </c>
    </row>
    <row r="66" spans="1:4" x14ac:dyDescent="0.2">
      <c r="A66" t="s">
        <v>130</v>
      </c>
      <c r="B66" t="s">
        <v>129</v>
      </c>
      <c r="D66" t="s">
        <v>125</v>
      </c>
    </row>
    <row r="67" spans="1:4" x14ac:dyDescent="0.2">
      <c r="A67" t="s">
        <v>131</v>
      </c>
      <c r="B67" t="s">
        <v>126</v>
      </c>
      <c r="D67" t="s">
        <v>125</v>
      </c>
    </row>
    <row r="68" spans="1:4" x14ac:dyDescent="0.2">
      <c r="A68" t="s">
        <v>132</v>
      </c>
      <c r="B68" t="s">
        <v>108</v>
      </c>
      <c r="D68" t="s">
        <v>107</v>
      </c>
    </row>
    <row r="69" spans="1:4" x14ac:dyDescent="0.2">
      <c r="A69" t="s">
        <v>133</v>
      </c>
      <c r="B69" t="s">
        <v>110</v>
      </c>
      <c r="D69" t="s">
        <v>107</v>
      </c>
    </row>
    <row r="70" spans="1:4" x14ac:dyDescent="0.2">
      <c r="A70" t="s">
        <v>134</v>
      </c>
      <c r="B70" t="s">
        <v>117</v>
      </c>
      <c r="D70" t="s">
        <v>116</v>
      </c>
    </row>
    <row r="71" spans="1:4" x14ac:dyDescent="0.2">
      <c r="A71" t="s">
        <v>135</v>
      </c>
      <c r="B71" t="s">
        <v>119</v>
      </c>
      <c r="D71" t="s">
        <v>107</v>
      </c>
    </row>
    <row r="72" spans="1:4" x14ac:dyDescent="0.2">
      <c r="A72" t="s">
        <v>136</v>
      </c>
      <c r="B72" t="s">
        <v>117</v>
      </c>
      <c r="D72" t="s">
        <v>116</v>
      </c>
    </row>
    <row r="73" spans="1:4" x14ac:dyDescent="0.2">
      <c r="A73" t="s">
        <v>137</v>
      </c>
      <c r="B73" t="s">
        <v>129</v>
      </c>
      <c r="D73" t="s">
        <v>125</v>
      </c>
    </row>
    <row r="74" spans="1:4" x14ac:dyDescent="0.2">
      <c r="A74" t="s">
        <v>138</v>
      </c>
      <c r="B74" t="s">
        <v>126</v>
      </c>
      <c r="D74" t="s">
        <v>125</v>
      </c>
    </row>
    <row r="75" spans="1:4" x14ac:dyDescent="0.2">
      <c r="A75" t="s">
        <v>139</v>
      </c>
      <c r="B75" t="s">
        <v>126</v>
      </c>
      <c r="D75" t="s">
        <v>125</v>
      </c>
    </row>
    <row r="76" spans="1:4" x14ac:dyDescent="0.2">
      <c r="A76" t="s">
        <v>140</v>
      </c>
      <c r="B76" t="s">
        <v>108</v>
      </c>
      <c r="D76" t="s">
        <v>107</v>
      </c>
    </row>
    <row r="77" spans="1:4" x14ac:dyDescent="0.2">
      <c r="A77" t="s">
        <v>141</v>
      </c>
      <c r="B77" t="s">
        <v>112</v>
      </c>
      <c r="D77" t="s">
        <v>104</v>
      </c>
    </row>
    <row r="78" spans="1:4" x14ac:dyDescent="0.2">
      <c r="A78" t="s">
        <v>142</v>
      </c>
      <c r="B78" t="s">
        <v>119</v>
      </c>
      <c r="D78" t="s">
        <v>107</v>
      </c>
    </row>
    <row r="79" spans="1:4" x14ac:dyDescent="0.2">
      <c r="A79" t="s">
        <v>143</v>
      </c>
      <c r="B79" t="s">
        <v>126</v>
      </c>
      <c r="D79" t="s">
        <v>125</v>
      </c>
    </row>
    <row r="80" spans="1:4" x14ac:dyDescent="0.2">
      <c r="A80" t="s">
        <v>144</v>
      </c>
      <c r="B80" t="s">
        <v>126</v>
      </c>
      <c r="D80" t="s">
        <v>125</v>
      </c>
    </row>
    <row r="81" spans="1:4" x14ac:dyDescent="0.2">
      <c r="A81" t="s">
        <v>145</v>
      </c>
      <c r="B81" t="s">
        <v>117</v>
      </c>
      <c r="D81" t="s">
        <v>116</v>
      </c>
    </row>
    <row r="82" spans="1:4" x14ac:dyDescent="0.2">
      <c r="A82" t="s">
        <v>146</v>
      </c>
      <c r="B82" t="s">
        <v>147</v>
      </c>
      <c r="D82" t="s">
        <v>116</v>
      </c>
    </row>
    <row r="83" spans="1:4" x14ac:dyDescent="0.2">
      <c r="A83" t="s">
        <v>148</v>
      </c>
      <c r="B83" t="s">
        <v>112</v>
      </c>
      <c r="D83" t="s">
        <v>104</v>
      </c>
    </row>
    <row r="84" spans="1:4" x14ac:dyDescent="0.2">
      <c r="A84" t="s">
        <v>149</v>
      </c>
      <c r="B84" t="s">
        <v>112</v>
      </c>
      <c r="D84" t="s">
        <v>104</v>
      </c>
    </row>
    <row r="85" spans="1:4" x14ac:dyDescent="0.2">
      <c r="A85" t="s">
        <v>150</v>
      </c>
      <c r="B85" t="s">
        <v>147</v>
      </c>
      <c r="D85" t="s">
        <v>116</v>
      </c>
    </row>
    <row r="86" spans="1:4" x14ac:dyDescent="0.2">
      <c r="A86" t="s">
        <v>151</v>
      </c>
      <c r="B86" t="s">
        <v>129</v>
      </c>
      <c r="D86" t="s">
        <v>125</v>
      </c>
    </row>
    <row r="87" spans="1:4" x14ac:dyDescent="0.2">
      <c r="A87" t="s">
        <v>152</v>
      </c>
      <c r="B87" t="s">
        <v>110</v>
      </c>
      <c r="D87" t="s">
        <v>107</v>
      </c>
    </row>
    <row r="88" spans="1:4" x14ac:dyDescent="0.2">
      <c r="A88" t="s">
        <v>153</v>
      </c>
      <c r="B88" t="s">
        <v>105</v>
      </c>
      <c r="D88" t="s">
        <v>104</v>
      </c>
    </row>
    <row r="89" spans="1:4" x14ac:dyDescent="0.2">
      <c r="A89" t="s">
        <v>154</v>
      </c>
      <c r="B89" t="s">
        <v>147</v>
      </c>
      <c r="D89" t="s">
        <v>116</v>
      </c>
    </row>
    <row r="90" spans="1:4" x14ac:dyDescent="0.2">
      <c r="A90" t="s">
        <v>155</v>
      </c>
      <c r="B90" t="s">
        <v>117</v>
      </c>
      <c r="D90" t="s">
        <v>116</v>
      </c>
    </row>
    <row r="91" spans="1:4" x14ac:dyDescent="0.2">
      <c r="A91" t="s">
        <v>156</v>
      </c>
      <c r="B91" t="s">
        <v>119</v>
      </c>
      <c r="D91" t="s">
        <v>107</v>
      </c>
    </row>
    <row r="92" spans="1:4" x14ac:dyDescent="0.2">
      <c r="A92" t="s">
        <v>157</v>
      </c>
      <c r="B92" t="s">
        <v>126</v>
      </c>
      <c r="D92" t="s">
        <v>125</v>
      </c>
    </row>
    <row r="93" spans="1:4" x14ac:dyDescent="0.2">
      <c r="A93" t="s">
        <v>158</v>
      </c>
      <c r="B93" t="s">
        <v>108</v>
      </c>
      <c r="D93" t="s">
        <v>107</v>
      </c>
    </row>
    <row r="94" spans="1:4" x14ac:dyDescent="0.2">
      <c r="A94" t="s">
        <v>159</v>
      </c>
      <c r="B94" t="s">
        <v>110</v>
      </c>
      <c r="D94" t="s">
        <v>107</v>
      </c>
    </row>
    <row r="95" spans="1:4" x14ac:dyDescent="0.2">
      <c r="A95" t="s">
        <v>160</v>
      </c>
      <c r="B95" t="s">
        <v>112</v>
      </c>
      <c r="D95" t="s">
        <v>104</v>
      </c>
    </row>
    <row r="96" spans="1:4" x14ac:dyDescent="0.2">
      <c r="A96" t="s">
        <v>161</v>
      </c>
      <c r="B96" t="s">
        <v>119</v>
      </c>
      <c r="D96" t="s">
        <v>107</v>
      </c>
    </row>
    <row r="97" spans="1:4" x14ac:dyDescent="0.2">
      <c r="A97" t="s">
        <v>162</v>
      </c>
      <c r="B97" t="s">
        <v>117</v>
      </c>
      <c r="D97" t="s">
        <v>116</v>
      </c>
    </row>
    <row r="98" spans="1:4" x14ac:dyDescent="0.2">
      <c r="A98" t="s">
        <v>163</v>
      </c>
      <c r="B98" t="s">
        <v>105</v>
      </c>
      <c r="D98" t="s">
        <v>104</v>
      </c>
    </row>
    <row r="99" spans="1:4" x14ac:dyDescent="0.2">
      <c r="A99" t="s">
        <v>164</v>
      </c>
      <c r="B99" t="s">
        <v>129</v>
      </c>
      <c r="D99" t="s">
        <v>125</v>
      </c>
    </row>
    <row r="100" spans="1:4" x14ac:dyDescent="0.2">
      <c r="A100" t="s">
        <v>165</v>
      </c>
      <c r="B100" t="s">
        <v>119</v>
      </c>
      <c r="D100" t="s">
        <v>107</v>
      </c>
    </row>
    <row r="101" spans="1:4" x14ac:dyDescent="0.2">
      <c r="A101" s="8" t="s">
        <v>166</v>
      </c>
      <c r="B101" s="8" t="s">
        <v>112</v>
      </c>
      <c r="C101" s="8"/>
      <c r="D101" s="8" t="s">
        <v>104</v>
      </c>
    </row>
    <row r="102" spans="1:4" x14ac:dyDescent="0.2">
      <c r="A102" s="267" t="s">
        <v>997</v>
      </c>
    </row>
  </sheetData>
  <hyperlinks>
    <hyperlink ref="A3" location="Contents!A1" display="Return to Contents" xr:uid="{00000000-0004-0000-2A00-000000000000}"/>
  </hyperlinks>
  <pageMargins left="0.7" right="0.7" top="0.75" bottom="0.75" header="0.3" footer="0.3"/>
  <pageSetup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F601-2820-4CFD-A1FF-F11358078F45}">
  <sheetPr>
    <pageSetUpPr fitToPage="1"/>
  </sheetPr>
  <dimension ref="A1:Q263"/>
  <sheetViews>
    <sheetView zoomScaleNormal="100" workbookViewId="0"/>
  </sheetViews>
  <sheetFormatPr defaultRowHeight="12.75" x14ac:dyDescent="0.2"/>
  <cols>
    <col min="1" max="1" width="9.28515625" customWidth="1"/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967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626</v>
      </c>
      <c r="Q6" s="273" t="s">
        <v>634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8" t="s">
        <v>627</v>
      </c>
      <c r="Q7" s="273" t="s">
        <v>635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P8" s="168" t="s">
        <v>628</v>
      </c>
      <c r="Q8" s="273" t="s">
        <v>636</v>
      </c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P9" s="168" t="s">
        <v>629</v>
      </c>
      <c r="Q9" s="273" t="s">
        <v>637</v>
      </c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P10" s="168" t="s">
        <v>630</v>
      </c>
      <c r="Q10" s="273" t="s">
        <v>638</v>
      </c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P11" s="168" t="s">
        <v>631</v>
      </c>
      <c r="Q11" s="273" t="s">
        <v>639</v>
      </c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P12" s="168" t="s">
        <v>632</v>
      </c>
      <c r="Q12" s="273" t="s">
        <v>640</v>
      </c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P13" s="168" t="s">
        <v>633</v>
      </c>
      <c r="Q13" s="273" t="s">
        <v>641</v>
      </c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270"/>
      <c r="D26" s="270"/>
      <c r="E26" s="270"/>
    </row>
    <row r="27" spans="1:11" x14ac:dyDescent="0.2">
      <c r="A27" s="2"/>
      <c r="B27" s="26"/>
    </row>
    <row r="28" spans="1:11" x14ac:dyDescent="0.2">
      <c r="A28" s="4"/>
      <c r="B28" s="353" t="s">
        <v>626</v>
      </c>
      <c r="C28" s="354" t="s">
        <v>627</v>
      </c>
      <c r="D28" s="54" t="s">
        <v>628</v>
      </c>
      <c r="E28" s="54" t="s">
        <v>629</v>
      </c>
      <c r="F28" s="54" t="s">
        <v>630</v>
      </c>
      <c r="G28" s="54" t="s">
        <v>631</v>
      </c>
      <c r="H28" s="54" t="s">
        <v>632</v>
      </c>
      <c r="I28" s="54" t="s">
        <v>633</v>
      </c>
    </row>
    <row r="29" spans="1:11" x14ac:dyDescent="0.2">
      <c r="A29" s="1">
        <f t="shared" ref="A29:A92" si="0">EOMONTH(A30,-1)</f>
        <v>39478</v>
      </c>
      <c r="B29" s="5">
        <v>0.154</v>
      </c>
      <c r="C29" s="5">
        <v>8.5999999999999993E-2</v>
      </c>
      <c r="D29" s="5">
        <v>0</v>
      </c>
      <c r="E29" s="5">
        <v>3.5999999999999997E-2</v>
      </c>
      <c r="F29" s="5">
        <v>4.2000000000000003E-2</v>
      </c>
      <c r="G29" s="5">
        <v>1.7000000000000001E-2</v>
      </c>
      <c r="H29" s="5">
        <v>2E-3</v>
      </c>
      <c r="I29" s="5">
        <v>9.8000000000000004E-2</v>
      </c>
    </row>
    <row r="30" spans="1:11" x14ac:dyDescent="0.2">
      <c r="A30" s="1">
        <f t="shared" si="0"/>
        <v>39507</v>
      </c>
      <c r="B30" s="5">
        <v>0.159</v>
      </c>
      <c r="C30" s="5">
        <v>8.5000000000000006E-2</v>
      </c>
      <c r="D30" s="5">
        <v>0</v>
      </c>
      <c r="E30" s="5">
        <v>4.1000000000000002E-2</v>
      </c>
      <c r="F30" s="5">
        <v>0.04</v>
      </c>
      <c r="G30" s="5">
        <v>1.7000000000000001E-2</v>
      </c>
      <c r="H30" s="5">
        <v>2E-3</v>
      </c>
      <c r="I30" s="5">
        <v>9.8000000000000004E-2</v>
      </c>
    </row>
    <row r="31" spans="1:11" x14ac:dyDescent="0.2">
      <c r="A31" s="1">
        <f t="shared" si="0"/>
        <v>39538</v>
      </c>
      <c r="B31" s="5">
        <v>0.16200000000000001</v>
      </c>
      <c r="C31" s="5">
        <v>9.0999999999999998E-2</v>
      </c>
      <c r="D31" s="5">
        <v>0</v>
      </c>
      <c r="E31" s="5">
        <v>4.2999999999999997E-2</v>
      </c>
      <c r="F31" s="5">
        <v>4.3999999999999997E-2</v>
      </c>
      <c r="G31" s="5">
        <v>1.9E-2</v>
      </c>
      <c r="H31" s="5">
        <v>1E-3</v>
      </c>
      <c r="I31" s="5">
        <v>9.9000000000000005E-2</v>
      </c>
    </row>
    <row r="32" spans="1:11" x14ac:dyDescent="0.2">
      <c r="A32" s="1">
        <f t="shared" si="0"/>
        <v>39568</v>
      </c>
      <c r="B32" s="5">
        <v>0.16</v>
      </c>
      <c r="C32" s="5">
        <v>9.8000000000000004E-2</v>
      </c>
      <c r="D32" s="5">
        <v>0</v>
      </c>
      <c r="E32" s="5">
        <v>4.3999999999999997E-2</v>
      </c>
      <c r="F32" s="5">
        <v>4.2999999999999997E-2</v>
      </c>
      <c r="G32" s="5">
        <v>1.7999999999999999E-2</v>
      </c>
      <c r="H32" s="5">
        <v>2E-3</v>
      </c>
      <c r="I32" s="5">
        <v>9.8000000000000004E-2</v>
      </c>
    </row>
    <row r="33" spans="1:9" x14ac:dyDescent="0.2">
      <c r="A33" s="1">
        <f t="shared" si="0"/>
        <v>39599</v>
      </c>
      <c r="B33" s="5">
        <v>0.16</v>
      </c>
      <c r="C33" s="5">
        <v>0.106</v>
      </c>
      <c r="D33" s="5">
        <v>0</v>
      </c>
      <c r="E33" s="5">
        <v>4.3999999999999997E-2</v>
      </c>
      <c r="F33" s="5">
        <v>4.2000000000000003E-2</v>
      </c>
      <c r="G33" s="5">
        <v>1.7999999999999999E-2</v>
      </c>
      <c r="H33" s="5">
        <v>2E-3</v>
      </c>
      <c r="I33" s="5">
        <v>9.7000000000000003E-2</v>
      </c>
    </row>
    <row r="34" spans="1:9" x14ac:dyDescent="0.2">
      <c r="A34" s="1">
        <f t="shared" si="0"/>
        <v>39629</v>
      </c>
      <c r="B34" s="5">
        <v>0.16200000000000001</v>
      </c>
      <c r="C34" s="5">
        <v>0.11600000000000001</v>
      </c>
      <c r="D34" s="5">
        <v>1E-3</v>
      </c>
      <c r="E34" s="5">
        <v>4.4999999999999998E-2</v>
      </c>
      <c r="F34" s="5">
        <v>4.2999999999999997E-2</v>
      </c>
      <c r="G34" s="5">
        <v>1.6E-2</v>
      </c>
      <c r="H34" s="5">
        <v>2E-3</v>
      </c>
      <c r="I34" s="5">
        <v>9.5000000000000001E-2</v>
      </c>
    </row>
    <row r="35" spans="1:9" x14ac:dyDescent="0.2">
      <c r="A35" s="1">
        <f t="shared" si="0"/>
        <v>39660</v>
      </c>
      <c r="B35" s="5">
        <v>0.16900000000000001</v>
      </c>
      <c r="C35" s="5">
        <v>0.121</v>
      </c>
      <c r="D35" s="5">
        <v>0</v>
      </c>
      <c r="E35" s="5">
        <v>4.3999999999999997E-2</v>
      </c>
      <c r="F35" s="5">
        <v>4.2999999999999997E-2</v>
      </c>
      <c r="G35" s="5">
        <v>1.6E-2</v>
      </c>
      <c r="H35" s="5">
        <v>2E-3</v>
      </c>
      <c r="I35" s="5">
        <v>9.6000000000000002E-2</v>
      </c>
    </row>
    <row r="36" spans="1:9" x14ac:dyDescent="0.2">
      <c r="A36" s="1">
        <f t="shared" si="0"/>
        <v>39691</v>
      </c>
      <c r="B36" s="5">
        <v>0.17199999999999999</v>
      </c>
      <c r="C36" s="5">
        <v>0.127</v>
      </c>
      <c r="D36" s="5">
        <v>0</v>
      </c>
      <c r="E36" s="5">
        <v>4.4999999999999998E-2</v>
      </c>
      <c r="F36" s="5">
        <v>4.2999999999999997E-2</v>
      </c>
      <c r="G36" s="5">
        <v>1.6E-2</v>
      </c>
      <c r="H36" s="5">
        <v>3.0000000000000001E-3</v>
      </c>
      <c r="I36" s="5">
        <v>9.6000000000000002E-2</v>
      </c>
    </row>
    <row r="37" spans="1:9" x14ac:dyDescent="0.2">
      <c r="A37" s="1">
        <f t="shared" si="0"/>
        <v>39721</v>
      </c>
      <c r="B37" s="5">
        <v>0.16400000000000001</v>
      </c>
      <c r="C37" s="5">
        <v>0.14000000000000001</v>
      </c>
      <c r="D37" s="5">
        <v>1E-3</v>
      </c>
      <c r="E37" s="5">
        <v>0.05</v>
      </c>
      <c r="F37" s="5">
        <v>3.9E-2</v>
      </c>
      <c r="G37" s="5">
        <v>1.6E-2</v>
      </c>
      <c r="H37" s="5">
        <v>3.0000000000000001E-3</v>
      </c>
      <c r="I37" s="5">
        <v>9.4E-2</v>
      </c>
    </row>
    <row r="38" spans="1:9" x14ac:dyDescent="0.2">
      <c r="A38" s="1">
        <f t="shared" si="0"/>
        <v>39752</v>
      </c>
      <c r="B38" s="5">
        <v>0.183</v>
      </c>
      <c r="C38" s="5">
        <v>0.156</v>
      </c>
      <c r="D38" s="5">
        <v>1E-3</v>
      </c>
      <c r="E38" s="5">
        <v>4.9000000000000002E-2</v>
      </c>
      <c r="F38" s="5">
        <v>4.3999999999999997E-2</v>
      </c>
      <c r="G38" s="5">
        <v>1.4999999999999999E-2</v>
      </c>
      <c r="H38" s="5">
        <v>3.0000000000000001E-3</v>
      </c>
      <c r="I38" s="5">
        <v>9.8000000000000004E-2</v>
      </c>
    </row>
    <row r="39" spans="1:9" x14ac:dyDescent="0.2">
      <c r="A39" s="1">
        <f t="shared" si="0"/>
        <v>39782</v>
      </c>
      <c r="B39" s="5">
        <v>0.19</v>
      </c>
      <c r="C39" s="5">
        <v>0.16800000000000001</v>
      </c>
      <c r="D39" s="5">
        <v>1E-3</v>
      </c>
      <c r="E39" s="5">
        <v>0.05</v>
      </c>
      <c r="F39" s="5">
        <v>4.3999999999999997E-2</v>
      </c>
      <c r="G39" s="5">
        <v>1.7000000000000001E-2</v>
      </c>
      <c r="H39" s="5">
        <v>3.0000000000000001E-3</v>
      </c>
      <c r="I39" s="5">
        <v>0.10100000000000001</v>
      </c>
    </row>
    <row r="40" spans="1:9" x14ac:dyDescent="0.2">
      <c r="A40" s="1">
        <f t="shared" si="0"/>
        <v>39813</v>
      </c>
      <c r="B40" s="5">
        <v>0.192</v>
      </c>
      <c r="C40" s="5">
        <v>0.157</v>
      </c>
      <c r="D40" s="5">
        <v>1E-3</v>
      </c>
      <c r="E40" s="5">
        <v>4.7E-2</v>
      </c>
      <c r="F40" s="5">
        <v>4.2999999999999997E-2</v>
      </c>
      <c r="G40" s="5">
        <v>1.7000000000000001E-2</v>
      </c>
      <c r="H40" s="5">
        <v>3.0000000000000001E-3</v>
      </c>
      <c r="I40" s="5">
        <v>0.1</v>
      </c>
    </row>
    <row r="41" spans="1:9" x14ac:dyDescent="0.2">
      <c r="A41" s="1">
        <f t="shared" si="0"/>
        <v>39844</v>
      </c>
      <c r="B41" s="5">
        <v>0.19400000000000001</v>
      </c>
      <c r="C41" s="5">
        <v>0.14499999999999999</v>
      </c>
      <c r="D41" s="5">
        <v>1E-3</v>
      </c>
      <c r="E41" s="5">
        <v>4.8000000000000001E-2</v>
      </c>
      <c r="F41" s="5">
        <v>4.2000000000000003E-2</v>
      </c>
      <c r="G41" s="5">
        <v>1.7000000000000001E-2</v>
      </c>
      <c r="H41" s="5">
        <v>3.0000000000000001E-3</v>
      </c>
      <c r="I41" s="5">
        <v>0.10100000000000001</v>
      </c>
    </row>
    <row r="42" spans="1:9" x14ac:dyDescent="0.2">
      <c r="A42" s="1">
        <f t="shared" si="0"/>
        <v>39872</v>
      </c>
      <c r="B42" s="5">
        <v>0.19500000000000001</v>
      </c>
      <c r="C42" s="5">
        <v>0.15</v>
      </c>
      <c r="D42" s="5">
        <v>1E-3</v>
      </c>
      <c r="E42" s="5">
        <v>4.9000000000000002E-2</v>
      </c>
      <c r="F42" s="5">
        <v>4.1000000000000002E-2</v>
      </c>
      <c r="G42" s="5">
        <v>1.9E-2</v>
      </c>
      <c r="H42" s="5">
        <v>4.0000000000000001E-3</v>
      </c>
      <c r="I42" s="5">
        <v>0.10100000000000001</v>
      </c>
    </row>
    <row r="43" spans="1:9" x14ac:dyDescent="0.2">
      <c r="A43" s="1">
        <f t="shared" si="0"/>
        <v>39903</v>
      </c>
      <c r="B43" s="5">
        <v>0.19500000000000001</v>
      </c>
      <c r="C43" s="5">
        <v>0.155</v>
      </c>
      <c r="D43" s="5">
        <v>1E-3</v>
      </c>
      <c r="E43" s="5">
        <v>0.05</v>
      </c>
      <c r="F43" s="5">
        <v>3.9E-2</v>
      </c>
      <c r="G43" s="5">
        <v>1.7000000000000001E-2</v>
      </c>
      <c r="H43" s="5">
        <v>3.0000000000000001E-3</v>
      </c>
      <c r="I43" s="5">
        <v>9.8000000000000004E-2</v>
      </c>
    </row>
    <row r="44" spans="1:9" x14ac:dyDescent="0.2">
      <c r="A44" s="1">
        <f t="shared" si="0"/>
        <v>39933</v>
      </c>
      <c r="B44" s="5">
        <v>0.192</v>
      </c>
      <c r="C44" s="5">
        <v>0.157</v>
      </c>
      <c r="D44" s="5">
        <v>2E-3</v>
      </c>
      <c r="E44" s="5">
        <v>4.5999999999999999E-2</v>
      </c>
      <c r="F44" s="5">
        <v>3.9E-2</v>
      </c>
      <c r="G44" s="5">
        <v>1.9E-2</v>
      </c>
      <c r="H44" s="5">
        <v>4.0000000000000001E-3</v>
      </c>
      <c r="I44" s="5">
        <v>9.8000000000000004E-2</v>
      </c>
    </row>
    <row r="45" spans="1:9" x14ac:dyDescent="0.2">
      <c r="A45" s="1">
        <f t="shared" si="0"/>
        <v>39964</v>
      </c>
      <c r="B45" s="5">
        <v>0.188</v>
      </c>
      <c r="C45" s="5">
        <v>0.16500000000000001</v>
      </c>
      <c r="D45" s="5">
        <v>2E-3</v>
      </c>
      <c r="E45" s="5">
        <v>4.7E-2</v>
      </c>
      <c r="F45" s="5">
        <v>3.7999999999999999E-2</v>
      </c>
      <c r="G45" s="5">
        <v>1.7999999999999999E-2</v>
      </c>
      <c r="H45" s="5">
        <v>4.0000000000000001E-3</v>
      </c>
      <c r="I45" s="5">
        <v>9.6000000000000002E-2</v>
      </c>
    </row>
    <row r="46" spans="1:9" x14ac:dyDescent="0.2">
      <c r="A46" s="1">
        <f t="shared" si="0"/>
        <v>39994</v>
      </c>
      <c r="B46" s="5">
        <v>0.184</v>
      </c>
      <c r="C46" s="5">
        <v>0.17299999999999999</v>
      </c>
      <c r="D46" s="5">
        <v>1E-3</v>
      </c>
      <c r="E46" s="5">
        <v>4.7E-2</v>
      </c>
      <c r="F46" s="5">
        <v>3.5999999999999997E-2</v>
      </c>
      <c r="G46" s="5">
        <v>1.9E-2</v>
      </c>
      <c r="H46" s="5">
        <v>4.0000000000000001E-3</v>
      </c>
      <c r="I46" s="5">
        <v>9.5000000000000001E-2</v>
      </c>
    </row>
    <row r="47" spans="1:9" x14ac:dyDescent="0.2">
      <c r="A47" s="1">
        <f t="shared" si="0"/>
        <v>40025</v>
      </c>
      <c r="B47" s="5">
        <v>0.18099999999999999</v>
      </c>
      <c r="C47" s="5">
        <v>0.186</v>
      </c>
      <c r="D47" s="5">
        <v>2E-3</v>
      </c>
      <c r="E47" s="5">
        <v>4.5999999999999999E-2</v>
      </c>
      <c r="F47" s="5">
        <v>3.5000000000000003E-2</v>
      </c>
      <c r="G47" s="5">
        <v>1.7999999999999999E-2</v>
      </c>
      <c r="H47" s="5">
        <v>4.0000000000000001E-3</v>
      </c>
      <c r="I47" s="5">
        <v>9.2999999999999999E-2</v>
      </c>
    </row>
    <row r="48" spans="1:9" x14ac:dyDescent="0.2">
      <c r="A48" s="1">
        <f t="shared" si="0"/>
        <v>40056</v>
      </c>
      <c r="B48" s="5">
        <v>0.184</v>
      </c>
      <c r="C48" s="5">
        <v>0.189</v>
      </c>
      <c r="D48" s="5">
        <v>2E-3</v>
      </c>
      <c r="E48" s="5">
        <v>4.7E-2</v>
      </c>
      <c r="F48" s="5">
        <v>3.4000000000000002E-2</v>
      </c>
      <c r="G48" s="5">
        <v>1.7000000000000001E-2</v>
      </c>
      <c r="H48" s="5">
        <v>4.0000000000000001E-3</v>
      </c>
      <c r="I48" s="5">
        <v>9.1999999999999998E-2</v>
      </c>
    </row>
    <row r="49" spans="1:9" x14ac:dyDescent="0.2">
      <c r="A49" s="1">
        <f t="shared" si="0"/>
        <v>40086</v>
      </c>
      <c r="B49" s="5">
        <v>0.187</v>
      </c>
      <c r="C49" s="5">
        <v>0.19500000000000001</v>
      </c>
      <c r="D49" s="5">
        <v>3.0000000000000001E-3</v>
      </c>
      <c r="E49" s="5">
        <v>4.8000000000000001E-2</v>
      </c>
      <c r="F49" s="5">
        <v>3.5000000000000003E-2</v>
      </c>
      <c r="G49" s="5">
        <v>1.6E-2</v>
      </c>
      <c r="H49" s="5">
        <v>4.0000000000000001E-3</v>
      </c>
      <c r="I49" s="5">
        <v>9.6000000000000002E-2</v>
      </c>
    </row>
    <row r="50" spans="1:9" x14ac:dyDescent="0.2">
      <c r="A50" s="1">
        <f t="shared" si="0"/>
        <v>40117</v>
      </c>
      <c r="B50" s="5">
        <v>0.191</v>
      </c>
      <c r="C50" s="5">
        <v>0.19800000000000001</v>
      </c>
      <c r="D50" s="5">
        <v>5.0000000000000001E-3</v>
      </c>
      <c r="E50" s="5">
        <v>4.5999999999999999E-2</v>
      </c>
      <c r="F50" s="5">
        <v>3.4000000000000002E-2</v>
      </c>
      <c r="G50" s="5">
        <v>1.6E-2</v>
      </c>
      <c r="H50" s="5">
        <v>3.0000000000000001E-3</v>
      </c>
      <c r="I50" s="5">
        <v>9.2999999999999999E-2</v>
      </c>
    </row>
    <row r="51" spans="1:9" x14ac:dyDescent="0.2">
      <c r="A51" s="1">
        <f t="shared" si="0"/>
        <v>40147</v>
      </c>
      <c r="B51" s="5">
        <v>0.19900000000000001</v>
      </c>
      <c r="C51" s="5">
        <v>0.20200000000000001</v>
      </c>
      <c r="D51" s="5">
        <v>7.0000000000000001E-3</v>
      </c>
      <c r="E51" s="5">
        <v>4.9000000000000002E-2</v>
      </c>
      <c r="F51" s="5">
        <v>3.5000000000000003E-2</v>
      </c>
      <c r="G51" s="5">
        <v>1.7000000000000001E-2</v>
      </c>
      <c r="H51" s="5">
        <v>3.0000000000000001E-3</v>
      </c>
      <c r="I51" s="5">
        <v>9.5000000000000001E-2</v>
      </c>
    </row>
    <row r="52" spans="1:9" x14ac:dyDescent="0.2">
      <c r="A52" s="1">
        <f t="shared" si="0"/>
        <v>40178</v>
      </c>
      <c r="B52" s="5">
        <v>0.20100000000000001</v>
      </c>
      <c r="C52" s="5">
        <v>0.2</v>
      </c>
      <c r="D52" s="5">
        <v>7.0000000000000001E-3</v>
      </c>
      <c r="E52" s="5">
        <v>4.5999999999999999E-2</v>
      </c>
      <c r="F52" s="5">
        <v>3.5999999999999997E-2</v>
      </c>
      <c r="G52" s="5">
        <v>1.4999999999999999E-2</v>
      </c>
      <c r="H52" s="5">
        <v>4.0000000000000001E-3</v>
      </c>
      <c r="I52" s="5">
        <v>0.09</v>
      </c>
    </row>
    <row r="53" spans="1:9" x14ac:dyDescent="0.2">
      <c r="A53" s="1">
        <f t="shared" si="0"/>
        <v>40209</v>
      </c>
      <c r="B53" s="5">
        <v>0.20599999999999999</v>
      </c>
      <c r="C53" s="5">
        <v>0.20100000000000001</v>
      </c>
      <c r="D53" s="5">
        <v>8.0000000000000002E-3</v>
      </c>
      <c r="E53" s="5">
        <v>0.05</v>
      </c>
      <c r="F53" s="5">
        <v>3.5999999999999997E-2</v>
      </c>
      <c r="G53" s="5">
        <v>1.4E-2</v>
      </c>
      <c r="H53" s="5">
        <v>4.0000000000000001E-3</v>
      </c>
      <c r="I53" s="5">
        <v>9.1999999999999998E-2</v>
      </c>
    </row>
    <row r="54" spans="1:9" x14ac:dyDescent="0.2">
      <c r="A54" s="1">
        <f t="shared" si="0"/>
        <v>40237</v>
      </c>
      <c r="B54" s="5">
        <v>0.215</v>
      </c>
      <c r="C54" s="5">
        <v>0.22</v>
      </c>
      <c r="D54" s="5">
        <v>7.0000000000000001E-3</v>
      </c>
      <c r="E54" s="5">
        <v>5.0999999999999997E-2</v>
      </c>
      <c r="F54" s="5">
        <v>3.5000000000000003E-2</v>
      </c>
      <c r="G54" s="5">
        <v>1.6E-2</v>
      </c>
      <c r="H54" s="5">
        <v>5.0000000000000001E-3</v>
      </c>
      <c r="I54" s="5">
        <v>9.2999999999999999E-2</v>
      </c>
    </row>
    <row r="55" spans="1:9" x14ac:dyDescent="0.2">
      <c r="A55" s="1">
        <f t="shared" si="0"/>
        <v>40268</v>
      </c>
      <c r="B55" s="5">
        <v>0.218</v>
      </c>
      <c r="C55" s="5">
        <v>0.23599999999999999</v>
      </c>
      <c r="D55" s="5">
        <v>1.2E-2</v>
      </c>
      <c r="E55" s="5">
        <v>5.1999999999999998E-2</v>
      </c>
      <c r="F55" s="5">
        <v>3.5999999999999997E-2</v>
      </c>
      <c r="G55" s="5">
        <v>1.7000000000000001E-2</v>
      </c>
      <c r="H55" s="5">
        <v>5.0000000000000001E-3</v>
      </c>
      <c r="I55" s="5">
        <v>0.10199999999999999</v>
      </c>
    </row>
    <row r="56" spans="1:9" x14ac:dyDescent="0.2">
      <c r="A56" s="1">
        <f t="shared" si="0"/>
        <v>40298</v>
      </c>
      <c r="B56" s="5">
        <v>0.22</v>
      </c>
      <c r="C56" s="5">
        <v>0.24299999999999999</v>
      </c>
      <c r="D56" s="5">
        <v>1.6E-2</v>
      </c>
      <c r="E56" s="5">
        <v>5.0999999999999997E-2</v>
      </c>
      <c r="F56" s="5">
        <v>3.5000000000000003E-2</v>
      </c>
      <c r="G56" s="5">
        <v>1.7999999999999999E-2</v>
      </c>
      <c r="H56" s="5">
        <v>5.0000000000000001E-3</v>
      </c>
      <c r="I56" s="5">
        <v>0.10100000000000001</v>
      </c>
    </row>
    <row r="57" spans="1:9" x14ac:dyDescent="0.2">
      <c r="A57" s="1">
        <f t="shared" si="0"/>
        <v>40329</v>
      </c>
      <c r="B57" s="5">
        <v>0.22800000000000001</v>
      </c>
      <c r="C57" s="5">
        <v>0.25900000000000001</v>
      </c>
      <c r="D57" s="5">
        <v>0.02</v>
      </c>
      <c r="E57" s="5">
        <v>5.1999999999999998E-2</v>
      </c>
      <c r="F57" s="5">
        <v>3.5999999999999997E-2</v>
      </c>
      <c r="G57" s="5">
        <v>1.6E-2</v>
      </c>
      <c r="H57" s="5">
        <v>6.0000000000000001E-3</v>
      </c>
      <c r="I57" s="5">
        <v>9.8000000000000004E-2</v>
      </c>
    </row>
    <row r="58" spans="1:9" x14ac:dyDescent="0.2">
      <c r="A58" s="1">
        <f t="shared" si="0"/>
        <v>40359</v>
      </c>
      <c r="B58" s="5">
        <v>0.23100000000000001</v>
      </c>
      <c r="C58" s="5">
        <v>0.27500000000000002</v>
      </c>
      <c r="D58" s="5">
        <v>2.7E-2</v>
      </c>
      <c r="E58" s="5">
        <v>0.05</v>
      </c>
      <c r="F58" s="5">
        <v>3.5999999999999997E-2</v>
      </c>
      <c r="G58" s="5">
        <v>1.6E-2</v>
      </c>
      <c r="H58" s="5">
        <v>6.0000000000000001E-3</v>
      </c>
      <c r="I58" s="5">
        <v>9.7000000000000003E-2</v>
      </c>
    </row>
    <row r="59" spans="1:9" x14ac:dyDescent="0.2">
      <c r="A59" s="1">
        <f t="shared" si="0"/>
        <v>40390</v>
      </c>
      <c r="B59" s="5">
        <v>0.23899999999999999</v>
      </c>
      <c r="C59" s="5">
        <v>0.28299999999999997</v>
      </c>
      <c r="D59" s="5">
        <v>3.2000000000000001E-2</v>
      </c>
      <c r="E59" s="5">
        <v>4.5999999999999999E-2</v>
      </c>
      <c r="F59" s="5">
        <v>3.5999999999999997E-2</v>
      </c>
      <c r="G59" s="5">
        <v>1.7000000000000001E-2</v>
      </c>
      <c r="H59" s="5">
        <v>6.0000000000000001E-3</v>
      </c>
      <c r="I59" s="5">
        <v>0.1</v>
      </c>
    </row>
    <row r="60" spans="1:9" x14ac:dyDescent="0.2">
      <c r="A60" s="1">
        <f t="shared" si="0"/>
        <v>40421</v>
      </c>
      <c r="B60" s="5">
        <v>0.245</v>
      </c>
      <c r="C60" s="5">
        <v>0.29099999999999998</v>
      </c>
      <c r="D60" s="5">
        <v>3.5999999999999997E-2</v>
      </c>
      <c r="E60" s="5">
        <v>5.3999999999999999E-2</v>
      </c>
      <c r="F60" s="5">
        <v>3.5999999999999997E-2</v>
      </c>
      <c r="G60" s="5">
        <v>1.7000000000000001E-2</v>
      </c>
      <c r="H60" s="5">
        <v>6.0000000000000001E-3</v>
      </c>
      <c r="I60" s="5">
        <v>0.106</v>
      </c>
    </row>
    <row r="61" spans="1:9" x14ac:dyDescent="0.2">
      <c r="A61" s="1">
        <f t="shared" si="0"/>
        <v>40451</v>
      </c>
      <c r="B61" s="5">
        <v>0.25</v>
      </c>
      <c r="C61" s="5">
        <v>0.30599999999999999</v>
      </c>
      <c r="D61" s="5">
        <v>4.4999999999999998E-2</v>
      </c>
      <c r="E61" s="5">
        <v>5.5E-2</v>
      </c>
      <c r="F61" s="5">
        <v>3.5999999999999997E-2</v>
      </c>
      <c r="G61" s="5">
        <v>1.7000000000000001E-2</v>
      </c>
      <c r="H61" s="5">
        <v>6.0000000000000001E-3</v>
      </c>
      <c r="I61" s="5">
        <v>0.113</v>
      </c>
    </row>
    <row r="62" spans="1:9" x14ac:dyDescent="0.2">
      <c r="A62" s="1">
        <f t="shared" si="0"/>
        <v>40482</v>
      </c>
      <c r="B62" s="5">
        <v>0.26200000000000001</v>
      </c>
      <c r="C62" s="5">
        <v>0.30599999999999999</v>
      </c>
      <c r="D62" s="5">
        <v>5.0999999999999997E-2</v>
      </c>
      <c r="E62" s="5">
        <v>5.5E-2</v>
      </c>
      <c r="F62" s="5">
        <v>3.6999999999999998E-2</v>
      </c>
      <c r="G62" s="5">
        <v>1.7000000000000001E-2</v>
      </c>
      <c r="H62" s="5">
        <v>7.0000000000000001E-3</v>
      </c>
      <c r="I62" s="5">
        <v>0.11700000000000001</v>
      </c>
    </row>
    <row r="63" spans="1:9" x14ac:dyDescent="0.2">
      <c r="A63" s="1">
        <f t="shared" si="0"/>
        <v>40512</v>
      </c>
      <c r="B63" s="5">
        <v>0.27400000000000002</v>
      </c>
      <c r="C63" s="5">
        <v>0.32100000000000001</v>
      </c>
      <c r="D63" s="5">
        <v>6.7000000000000004E-2</v>
      </c>
      <c r="E63" s="5">
        <v>5.8000000000000003E-2</v>
      </c>
      <c r="F63" s="5">
        <v>3.7999999999999999E-2</v>
      </c>
      <c r="G63" s="5">
        <v>1.9E-2</v>
      </c>
      <c r="H63" s="5">
        <v>8.0000000000000002E-3</v>
      </c>
      <c r="I63" s="5">
        <v>0.121</v>
      </c>
    </row>
    <row r="64" spans="1:9" x14ac:dyDescent="0.2">
      <c r="A64" s="1">
        <f t="shared" si="0"/>
        <v>40543</v>
      </c>
      <c r="B64" s="5">
        <v>0.28000000000000003</v>
      </c>
      <c r="C64" s="5">
        <v>0.309</v>
      </c>
      <c r="D64" s="5">
        <v>8.7999999999999995E-2</v>
      </c>
      <c r="E64" s="5">
        <v>6.2E-2</v>
      </c>
      <c r="F64" s="5">
        <v>3.7999999999999999E-2</v>
      </c>
      <c r="G64" s="5">
        <v>1.9E-2</v>
      </c>
      <c r="H64" s="5">
        <v>8.0000000000000002E-3</v>
      </c>
      <c r="I64" s="5">
        <v>0.121</v>
      </c>
    </row>
    <row r="65" spans="1:9" x14ac:dyDescent="0.2">
      <c r="A65" s="1">
        <f t="shared" si="0"/>
        <v>40574</v>
      </c>
      <c r="B65" s="5">
        <v>0.29099999999999998</v>
      </c>
      <c r="C65" s="5">
        <v>0.308</v>
      </c>
      <c r="D65" s="5">
        <v>9.2999999999999999E-2</v>
      </c>
      <c r="E65" s="5">
        <v>5.8000000000000003E-2</v>
      </c>
      <c r="F65" s="5">
        <v>3.6999999999999998E-2</v>
      </c>
      <c r="G65" s="5">
        <v>1.9E-2</v>
      </c>
      <c r="H65" s="5">
        <v>8.0000000000000002E-3</v>
      </c>
      <c r="I65" s="5">
        <v>0.11799999999999999</v>
      </c>
    </row>
    <row r="66" spans="1:9" x14ac:dyDescent="0.2">
      <c r="A66" s="1">
        <f t="shared" si="0"/>
        <v>40602</v>
      </c>
      <c r="B66" s="5">
        <v>0.27</v>
      </c>
      <c r="C66" s="5">
        <v>0.316</v>
      </c>
      <c r="D66" s="5">
        <v>0.106</v>
      </c>
      <c r="E66" s="5">
        <v>5.8999999999999997E-2</v>
      </c>
      <c r="F66" s="5">
        <v>3.6999999999999998E-2</v>
      </c>
      <c r="G66" s="5">
        <v>1.7000000000000001E-2</v>
      </c>
      <c r="H66" s="5">
        <v>7.0000000000000001E-3</v>
      </c>
      <c r="I66" s="5">
        <v>0.11799999999999999</v>
      </c>
    </row>
    <row r="67" spans="1:9" x14ac:dyDescent="0.2">
      <c r="A67" s="1">
        <f t="shared" si="0"/>
        <v>40633</v>
      </c>
      <c r="B67" s="5">
        <v>0.30099999999999999</v>
      </c>
      <c r="C67" s="5">
        <v>0.32700000000000001</v>
      </c>
      <c r="D67" s="5">
        <v>0.122</v>
      </c>
      <c r="E67" s="5">
        <v>6.5000000000000002E-2</v>
      </c>
      <c r="F67" s="5">
        <v>3.9E-2</v>
      </c>
      <c r="G67" s="5">
        <v>2.1999999999999999E-2</v>
      </c>
      <c r="H67" s="5">
        <v>8.0000000000000002E-3</v>
      </c>
      <c r="I67" s="5">
        <v>0.128</v>
      </c>
    </row>
    <row r="68" spans="1:9" x14ac:dyDescent="0.2">
      <c r="A68" s="1">
        <f t="shared" si="0"/>
        <v>40663</v>
      </c>
      <c r="B68" s="5">
        <v>0.307</v>
      </c>
      <c r="C68" s="5">
        <v>0.32</v>
      </c>
      <c r="D68" s="5">
        <v>0.13600000000000001</v>
      </c>
      <c r="E68" s="5">
        <v>6.8000000000000005E-2</v>
      </c>
      <c r="F68" s="5">
        <v>3.7999999999999999E-2</v>
      </c>
      <c r="G68" s="5">
        <v>2.1999999999999999E-2</v>
      </c>
      <c r="H68" s="5">
        <v>0.01</v>
      </c>
      <c r="I68" s="5">
        <v>0.13500000000000001</v>
      </c>
    </row>
    <row r="69" spans="1:9" x14ac:dyDescent="0.2">
      <c r="A69" s="1">
        <f t="shared" si="0"/>
        <v>40694</v>
      </c>
      <c r="B69" s="5">
        <v>0.316</v>
      </c>
      <c r="C69" s="5">
        <v>0.33400000000000002</v>
      </c>
      <c r="D69" s="5">
        <v>0.159</v>
      </c>
      <c r="E69" s="5">
        <v>6.6000000000000003E-2</v>
      </c>
      <c r="F69" s="5">
        <v>3.9E-2</v>
      </c>
      <c r="G69" s="5">
        <v>2.3E-2</v>
      </c>
      <c r="H69" s="5">
        <v>1.0999999999999999E-2</v>
      </c>
      <c r="I69" s="5">
        <v>0.14199999999999999</v>
      </c>
    </row>
    <row r="70" spans="1:9" x14ac:dyDescent="0.2">
      <c r="A70" s="1">
        <f t="shared" si="0"/>
        <v>40724</v>
      </c>
      <c r="B70" s="5">
        <v>0.32200000000000001</v>
      </c>
      <c r="C70" s="5">
        <v>0.35499999999999998</v>
      </c>
      <c r="D70" s="5">
        <v>0.17799999999999999</v>
      </c>
      <c r="E70" s="5">
        <v>7.0000000000000007E-2</v>
      </c>
      <c r="F70" s="5">
        <v>3.7999999999999999E-2</v>
      </c>
      <c r="G70" s="5">
        <v>2.1999999999999999E-2</v>
      </c>
      <c r="H70" s="5">
        <v>1.0999999999999999E-2</v>
      </c>
      <c r="I70" s="5">
        <v>0.13900000000000001</v>
      </c>
    </row>
    <row r="71" spans="1:9" x14ac:dyDescent="0.2">
      <c r="A71" s="1">
        <f t="shared" si="0"/>
        <v>40755</v>
      </c>
      <c r="B71" s="5">
        <v>0.33500000000000002</v>
      </c>
      <c r="C71" s="5">
        <v>0.39600000000000002</v>
      </c>
      <c r="D71" s="5">
        <v>0.21</v>
      </c>
      <c r="E71" s="5">
        <v>6.9000000000000006E-2</v>
      </c>
      <c r="F71" s="5">
        <v>3.5000000000000003E-2</v>
      </c>
      <c r="G71" s="5">
        <v>2.4E-2</v>
      </c>
      <c r="H71" s="5">
        <v>0.01</v>
      </c>
      <c r="I71" s="5">
        <v>0.13800000000000001</v>
      </c>
    </row>
    <row r="72" spans="1:9" x14ac:dyDescent="0.2">
      <c r="A72" s="1">
        <f t="shared" si="0"/>
        <v>40786</v>
      </c>
      <c r="B72" s="5">
        <v>0.34399999999999997</v>
      </c>
      <c r="C72" s="5">
        <v>0.41399999999999998</v>
      </c>
      <c r="D72" s="5">
        <v>0.24299999999999999</v>
      </c>
      <c r="E72" s="5">
        <v>7.2999999999999995E-2</v>
      </c>
      <c r="F72" s="5">
        <v>3.5999999999999997E-2</v>
      </c>
      <c r="G72" s="5">
        <v>2.5000000000000001E-2</v>
      </c>
      <c r="H72" s="5">
        <v>0.01</v>
      </c>
      <c r="I72" s="5">
        <v>0.14399999999999999</v>
      </c>
    </row>
    <row r="73" spans="1:9" x14ac:dyDescent="0.2">
      <c r="A73" s="1">
        <f t="shared" si="0"/>
        <v>40816</v>
      </c>
      <c r="B73" s="5">
        <v>0.35799999999999998</v>
      </c>
      <c r="C73" s="5">
        <v>0.433</v>
      </c>
      <c r="D73" s="5">
        <v>0.27500000000000002</v>
      </c>
      <c r="E73" s="5">
        <v>7.5999999999999998E-2</v>
      </c>
      <c r="F73" s="5">
        <v>3.7999999999999999E-2</v>
      </c>
      <c r="G73" s="5">
        <v>2.8000000000000001E-2</v>
      </c>
      <c r="H73" s="5">
        <v>1.2E-2</v>
      </c>
      <c r="I73" s="5">
        <v>0.14399999999999999</v>
      </c>
    </row>
    <row r="74" spans="1:9" x14ac:dyDescent="0.2">
      <c r="A74" s="1">
        <f t="shared" si="0"/>
        <v>40847</v>
      </c>
      <c r="B74" s="5">
        <v>0.373</v>
      </c>
      <c r="C74" s="5">
        <v>0.46</v>
      </c>
      <c r="D74" s="5">
        <v>0.3</v>
      </c>
      <c r="E74" s="5">
        <v>7.8E-2</v>
      </c>
      <c r="F74" s="5">
        <v>3.9E-2</v>
      </c>
      <c r="G74" s="5">
        <v>2.9000000000000001E-2</v>
      </c>
      <c r="H74" s="5">
        <v>1.2E-2</v>
      </c>
      <c r="I74" s="5">
        <v>0.152</v>
      </c>
    </row>
    <row r="75" spans="1:9" x14ac:dyDescent="0.2">
      <c r="A75" s="1">
        <f t="shared" si="0"/>
        <v>40877</v>
      </c>
      <c r="B75" s="5">
        <v>0.39200000000000002</v>
      </c>
      <c r="C75" s="5">
        <v>0.48099999999999998</v>
      </c>
      <c r="D75" s="5">
        <v>0.33900000000000002</v>
      </c>
      <c r="E75" s="5">
        <v>8.2000000000000003E-2</v>
      </c>
      <c r="F75" s="5">
        <v>4.1000000000000002E-2</v>
      </c>
      <c r="G75" s="5">
        <v>0.03</v>
      </c>
      <c r="H75" s="5">
        <v>1.2999999999999999E-2</v>
      </c>
      <c r="I75" s="5">
        <v>0.153</v>
      </c>
    </row>
    <row r="76" spans="1:9" x14ac:dyDescent="0.2">
      <c r="A76" s="1">
        <f t="shared" si="0"/>
        <v>40908</v>
      </c>
      <c r="B76" s="5">
        <v>0.39700000000000002</v>
      </c>
      <c r="C76" s="5">
        <v>0.50600000000000001</v>
      </c>
      <c r="D76" s="5">
        <v>0.36399999999999999</v>
      </c>
      <c r="E76" s="5">
        <v>0.08</v>
      </c>
      <c r="F76" s="5">
        <v>0.04</v>
      </c>
      <c r="G76" s="5">
        <v>0.03</v>
      </c>
      <c r="H76" s="5">
        <v>1.4999999999999999E-2</v>
      </c>
      <c r="I76" s="5">
        <v>0.155</v>
      </c>
    </row>
    <row r="77" spans="1:9" x14ac:dyDescent="0.2">
      <c r="A77" s="1">
        <f t="shared" si="0"/>
        <v>40939</v>
      </c>
      <c r="B77" s="5">
        <v>0.40799999999999997</v>
      </c>
      <c r="C77" s="5">
        <v>0.51600000000000001</v>
      </c>
      <c r="D77" s="5">
        <v>0.39300000000000002</v>
      </c>
      <c r="E77" s="5">
        <v>8.3000000000000004E-2</v>
      </c>
      <c r="F77" s="5">
        <v>3.9E-2</v>
      </c>
      <c r="G77" s="5">
        <v>3.3000000000000002E-2</v>
      </c>
      <c r="H77" s="5">
        <v>1.6E-2</v>
      </c>
      <c r="I77" s="5">
        <v>0.152</v>
      </c>
    </row>
    <row r="78" spans="1:9" x14ac:dyDescent="0.2">
      <c r="A78" s="1">
        <f t="shared" si="0"/>
        <v>40968</v>
      </c>
      <c r="B78" s="5">
        <v>0.42299999999999999</v>
      </c>
      <c r="C78" s="5">
        <v>0.52900000000000003</v>
      </c>
      <c r="D78" s="5">
        <v>0.41699999999999998</v>
      </c>
      <c r="E78" s="5">
        <v>8.5999999999999993E-2</v>
      </c>
      <c r="F78" s="5">
        <v>3.9E-2</v>
      </c>
      <c r="G78" s="5">
        <v>3.5000000000000003E-2</v>
      </c>
      <c r="H78" s="5">
        <v>1.7000000000000001E-2</v>
      </c>
      <c r="I78" s="5">
        <v>0.158</v>
      </c>
    </row>
    <row r="79" spans="1:9" x14ac:dyDescent="0.2">
      <c r="A79" s="1">
        <f t="shared" si="0"/>
        <v>40999</v>
      </c>
      <c r="B79" s="5">
        <v>0.435</v>
      </c>
      <c r="C79" s="5">
        <v>0.55000000000000004</v>
      </c>
      <c r="D79" s="5">
        <v>0.443</v>
      </c>
      <c r="E79" s="5">
        <v>8.8999999999999996E-2</v>
      </c>
      <c r="F79" s="5">
        <v>3.6999999999999998E-2</v>
      </c>
      <c r="G79" s="5">
        <v>3.5999999999999997E-2</v>
      </c>
      <c r="H79" s="5">
        <v>1.4999999999999999E-2</v>
      </c>
      <c r="I79" s="5">
        <v>0.15</v>
      </c>
    </row>
    <row r="80" spans="1:9" x14ac:dyDescent="0.2">
      <c r="A80" s="1">
        <f t="shared" si="0"/>
        <v>41029</v>
      </c>
      <c r="B80" s="5">
        <v>0.45400000000000001</v>
      </c>
      <c r="C80" s="5">
        <v>0.58399999999999996</v>
      </c>
      <c r="D80" s="5">
        <v>0.49</v>
      </c>
      <c r="E80" s="5">
        <v>8.5000000000000006E-2</v>
      </c>
      <c r="F80" s="5">
        <v>3.6999999999999998E-2</v>
      </c>
      <c r="G80" s="5">
        <v>3.7999999999999999E-2</v>
      </c>
      <c r="H80" s="5">
        <v>1.6E-2</v>
      </c>
      <c r="I80" s="5">
        <v>0.157</v>
      </c>
    </row>
    <row r="81" spans="1:9" x14ac:dyDescent="0.2">
      <c r="A81" s="1">
        <f t="shared" si="0"/>
        <v>41060</v>
      </c>
      <c r="B81" s="5">
        <v>0.46200000000000002</v>
      </c>
      <c r="C81" s="5">
        <v>0.61499999999999999</v>
      </c>
      <c r="D81" s="5">
        <v>0.52200000000000002</v>
      </c>
      <c r="E81" s="5">
        <v>9.5000000000000001E-2</v>
      </c>
      <c r="F81" s="5">
        <v>3.6999999999999998E-2</v>
      </c>
      <c r="G81" s="5">
        <v>4.2000000000000003E-2</v>
      </c>
      <c r="H81" s="5">
        <v>1.7999999999999999E-2</v>
      </c>
      <c r="I81" s="5">
        <v>0.16</v>
      </c>
    </row>
    <row r="82" spans="1:9" x14ac:dyDescent="0.2">
      <c r="A82" s="1">
        <f t="shared" si="0"/>
        <v>41090</v>
      </c>
      <c r="B82" s="5">
        <v>0.47199999999999998</v>
      </c>
      <c r="C82" s="5">
        <v>0.63300000000000001</v>
      </c>
      <c r="D82" s="5">
        <v>0.54700000000000004</v>
      </c>
      <c r="E82" s="5">
        <v>0.09</v>
      </c>
      <c r="F82" s="5">
        <v>3.6999999999999998E-2</v>
      </c>
      <c r="G82" s="5">
        <v>4.2000000000000003E-2</v>
      </c>
      <c r="H82" s="5">
        <v>1.7000000000000001E-2</v>
      </c>
      <c r="I82" s="5">
        <v>0.16400000000000001</v>
      </c>
    </row>
    <row r="83" spans="1:9" x14ac:dyDescent="0.2">
      <c r="A83" s="1">
        <f t="shared" si="0"/>
        <v>41121</v>
      </c>
      <c r="B83" s="5">
        <v>0.48899999999999999</v>
      </c>
      <c r="C83" s="5">
        <v>0.65100000000000002</v>
      </c>
      <c r="D83" s="5">
        <v>0.58299999999999996</v>
      </c>
      <c r="E83" s="5">
        <v>9.4E-2</v>
      </c>
      <c r="F83" s="5">
        <v>3.5000000000000003E-2</v>
      </c>
      <c r="G83" s="5">
        <v>4.2999999999999997E-2</v>
      </c>
      <c r="H83" s="5">
        <v>2.1999999999999999E-2</v>
      </c>
      <c r="I83" s="5">
        <v>0.16600000000000001</v>
      </c>
    </row>
    <row r="84" spans="1:9" x14ac:dyDescent="0.2">
      <c r="A84" s="1">
        <f t="shared" si="0"/>
        <v>41152</v>
      </c>
      <c r="B84" s="5">
        <v>0.501</v>
      </c>
      <c r="C84" s="5">
        <v>0.67800000000000005</v>
      </c>
      <c r="D84" s="5">
        <v>0.628</v>
      </c>
      <c r="E84" s="5">
        <v>9.7000000000000003E-2</v>
      </c>
      <c r="F84" s="5">
        <v>3.5999999999999997E-2</v>
      </c>
      <c r="G84" s="5">
        <v>4.7E-2</v>
      </c>
      <c r="H84" s="5">
        <v>2.1999999999999999E-2</v>
      </c>
      <c r="I84" s="5">
        <v>0.16900000000000001</v>
      </c>
    </row>
    <row r="85" spans="1:9" x14ac:dyDescent="0.2">
      <c r="A85" s="1">
        <f t="shared" si="0"/>
        <v>41182</v>
      </c>
      <c r="B85" s="5">
        <v>0.51800000000000002</v>
      </c>
      <c r="C85" s="5">
        <v>0.70299999999999996</v>
      </c>
      <c r="D85" s="5">
        <v>0.63400000000000001</v>
      </c>
      <c r="E85" s="5">
        <v>0.105</v>
      </c>
      <c r="F85" s="5">
        <v>3.5999999999999997E-2</v>
      </c>
      <c r="G85" s="5">
        <v>4.9000000000000002E-2</v>
      </c>
      <c r="H85" s="5">
        <v>2.4E-2</v>
      </c>
      <c r="I85" s="5">
        <v>0.17899999999999999</v>
      </c>
    </row>
    <row r="86" spans="1:9" x14ac:dyDescent="0.2">
      <c r="A86" s="1">
        <f t="shared" si="0"/>
        <v>41213</v>
      </c>
      <c r="B86" s="5">
        <v>0.53600000000000003</v>
      </c>
      <c r="C86" s="5">
        <v>0.72799999999999998</v>
      </c>
      <c r="D86" s="5">
        <v>0.67700000000000005</v>
      </c>
      <c r="E86" s="5">
        <v>0.11700000000000001</v>
      </c>
      <c r="F86" s="5">
        <v>3.5999999999999997E-2</v>
      </c>
      <c r="G86" s="5">
        <v>5.6000000000000001E-2</v>
      </c>
      <c r="H86" s="5">
        <v>2.5000000000000001E-2</v>
      </c>
      <c r="I86" s="5">
        <v>0.188</v>
      </c>
    </row>
    <row r="87" spans="1:9" x14ac:dyDescent="0.2">
      <c r="A87" s="1">
        <f t="shared" si="0"/>
        <v>41243</v>
      </c>
      <c r="B87" s="5">
        <v>0.54800000000000004</v>
      </c>
      <c r="C87" s="5">
        <v>0.71599999999999997</v>
      </c>
      <c r="D87" s="5">
        <v>0.70899999999999996</v>
      </c>
      <c r="E87" s="5">
        <v>0.123</v>
      </c>
      <c r="F87" s="5">
        <v>3.5999999999999997E-2</v>
      </c>
      <c r="G87" s="5">
        <v>5.8999999999999997E-2</v>
      </c>
      <c r="H87" s="5">
        <v>2.3E-2</v>
      </c>
      <c r="I87" s="5">
        <v>0.191</v>
      </c>
    </row>
    <row r="88" spans="1:9" x14ac:dyDescent="0.2">
      <c r="A88" s="1">
        <f t="shared" si="0"/>
        <v>41274</v>
      </c>
      <c r="B88" s="5">
        <v>0.55000000000000004</v>
      </c>
      <c r="C88" s="5">
        <v>0.748</v>
      </c>
      <c r="D88" s="5">
        <v>0.74299999999999999</v>
      </c>
      <c r="E88" s="5">
        <v>0.126</v>
      </c>
      <c r="F88" s="5">
        <v>3.5999999999999997E-2</v>
      </c>
      <c r="G88" s="5">
        <v>6.3E-2</v>
      </c>
      <c r="H88" s="5">
        <v>2.4E-2</v>
      </c>
      <c r="I88" s="5">
        <v>0.188</v>
      </c>
    </row>
    <row r="89" spans="1:9" x14ac:dyDescent="0.2">
      <c r="A89" s="1">
        <f t="shared" si="0"/>
        <v>41305</v>
      </c>
      <c r="B89" s="5">
        <v>0.55400000000000005</v>
      </c>
      <c r="C89" s="5">
        <v>0.71799999999999997</v>
      </c>
      <c r="D89" s="5">
        <v>0.77900000000000003</v>
      </c>
      <c r="E89" s="5">
        <v>0.121</v>
      </c>
      <c r="F89" s="5">
        <v>3.6999999999999998E-2</v>
      </c>
      <c r="G89" s="5">
        <v>6.5000000000000002E-2</v>
      </c>
      <c r="H89" s="5">
        <v>2.9000000000000001E-2</v>
      </c>
      <c r="I89" s="5">
        <v>0.186</v>
      </c>
    </row>
    <row r="90" spans="1:9" x14ac:dyDescent="0.2">
      <c r="A90" s="1">
        <f t="shared" si="0"/>
        <v>41333</v>
      </c>
      <c r="B90" s="5">
        <v>0.56899999999999995</v>
      </c>
      <c r="C90" s="5">
        <v>0.76300000000000001</v>
      </c>
      <c r="D90" s="5">
        <v>0.82199999999999995</v>
      </c>
      <c r="E90" s="5">
        <v>0.128</v>
      </c>
      <c r="F90" s="5">
        <v>3.5999999999999997E-2</v>
      </c>
      <c r="G90" s="5">
        <v>5.2999999999999999E-2</v>
      </c>
      <c r="H90" s="5">
        <v>2.8000000000000001E-2</v>
      </c>
      <c r="I90" s="5">
        <v>0.188</v>
      </c>
    </row>
    <row r="91" spans="1:9" x14ac:dyDescent="0.2">
      <c r="A91" s="1">
        <f t="shared" si="0"/>
        <v>41364</v>
      </c>
      <c r="B91" s="5">
        <v>0.57299999999999995</v>
      </c>
      <c r="C91" s="5">
        <v>0.77</v>
      </c>
      <c r="D91" s="5">
        <v>0.86399999999999999</v>
      </c>
      <c r="E91" s="5">
        <v>0.129</v>
      </c>
      <c r="F91" s="5">
        <v>3.5999999999999997E-2</v>
      </c>
      <c r="G91" s="5">
        <v>6.5000000000000002E-2</v>
      </c>
      <c r="H91" s="5">
        <v>3.1E-2</v>
      </c>
      <c r="I91" s="5">
        <v>0.20300000000000001</v>
      </c>
    </row>
    <row r="92" spans="1:9" x14ac:dyDescent="0.2">
      <c r="A92" s="1">
        <f t="shared" si="0"/>
        <v>41394</v>
      </c>
      <c r="B92" s="5">
        <v>0.60099999999999998</v>
      </c>
      <c r="C92" s="5">
        <v>0.77800000000000002</v>
      </c>
      <c r="D92" s="5">
        <v>0.879</v>
      </c>
      <c r="E92" s="5">
        <v>0.13200000000000001</v>
      </c>
      <c r="F92" s="5">
        <v>3.4000000000000002E-2</v>
      </c>
      <c r="G92" s="5">
        <v>7.2999999999999995E-2</v>
      </c>
      <c r="H92" s="5">
        <v>3.3000000000000002E-2</v>
      </c>
      <c r="I92" s="5">
        <v>0.20499999999999999</v>
      </c>
    </row>
    <row r="93" spans="1:9" x14ac:dyDescent="0.2">
      <c r="A93" s="1">
        <f t="shared" ref="A93:A99" si="1">EOMONTH(A94,-1)</f>
        <v>41425</v>
      </c>
      <c r="B93" s="5">
        <v>0.623</v>
      </c>
      <c r="C93" s="5">
        <v>0.79500000000000004</v>
      </c>
      <c r="D93" s="5">
        <v>0.93700000000000006</v>
      </c>
      <c r="E93" s="5">
        <v>0.13100000000000001</v>
      </c>
      <c r="F93" s="5">
        <v>3.5999999999999997E-2</v>
      </c>
      <c r="G93" s="5">
        <v>7.6999999999999999E-2</v>
      </c>
      <c r="H93" s="5">
        <v>3.3000000000000002E-2</v>
      </c>
      <c r="I93" s="5">
        <v>0.21</v>
      </c>
    </row>
    <row r="94" spans="1:9" x14ac:dyDescent="0.2">
      <c r="A94" s="1">
        <f t="shared" si="1"/>
        <v>41455</v>
      </c>
      <c r="B94" s="5">
        <v>0.629</v>
      </c>
      <c r="C94" s="5">
        <v>0.80700000000000005</v>
      </c>
      <c r="D94" s="5">
        <v>0.99</v>
      </c>
      <c r="E94" s="5">
        <v>0.13400000000000001</v>
      </c>
      <c r="F94" s="5">
        <v>3.5999999999999997E-2</v>
      </c>
      <c r="G94" s="5">
        <v>7.4999999999999997E-2</v>
      </c>
      <c r="H94" s="5">
        <v>3.2000000000000001E-2</v>
      </c>
      <c r="I94" s="5">
        <v>0.20599999999999999</v>
      </c>
    </row>
    <row r="95" spans="1:9" x14ac:dyDescent="0.2">
      <c r="A95" s="1">
        <f t="shared" si="1"/>
        <v>41486</v>
      </c>
      <c r="B95" s="5">
        <v>0.64100000000000001</v>
      </c>
      <c r="C95" s="5">
        <v>0.86</v>
      </c>
      <c r="D95" s="5">
        <v>1.0189999999999999</v>
      </c>
      <c r="E95" s="5">
        <v>0.14399999999999999</v>
      </c>
      <c r="F95" s="5">
        <v>3.5999999999999997E-2</v>
      </c>
      <c r="G95" s="5">
        <v>7.5999999999999998E-2</v>
      </c>
      <c r="H95" s="5">
        <v>3.5999999999999997E-2</v>
      </c>
      <c r="I95" s="5">
        <v>0.20799999999999999</v>
      </c>
    </row>
    <row r="96" spans="1:9" x14ac:dyDescent="0.2">
      <c r="A96" s="1">
        <f t="shared" si="1"/>
        <v>41517</v>
      </c>
      <c r="B96" s="5">
        <v>0.65900000000000003</v>
      </c>
      <c r="C96" s="5">
        <v>0.89800000000000002</v>
      </c>
      <c r="D96" s="5">
        <v>1.0409999999999999</v>
      </c>
      <c r="E96" s="5">
        <v>0.153</v>
      </c>
      <c r="F96" s="5">
        <v>3.5000000000000003E-2</v>
      </c>
      <c r="G96" s="5">
        <v>7.6999999999999999E-2</v>
      </c>
      <c r="H96" s="5">
        <v>3.9E-2</v>
      </c>
      <c r="I96" s="5">
        <v>0.214</v>
      </c>
    </row>
    <row r="97" spans="1:9" x14ac:dyDescent="0.2">
      <c r="A97" s="1">
        <f t="shared" si="1"/>
        <v>41547</v>
      </c>
      <c r="B97" s="5">
        <v>0.68500000000000005</v>
      </c>
      <c r="C97" s="5">
        <v>0.91900000000000004</v>
      </c>
      <c r="D97" s="5">
        <v>1.0680000000000001</v>
      </c>
      <c r="E97" s="5">
        <v>0.154</v>
      </c>
      <c r="F97" s="5">
        <v>3.5000000000000003E-2</v>
      </c>
      <c r="G97" s="5">
        <v>7.6999999999999999E-2</v>
      </c>
      <c r="H97" s="5">
        <v>4.1000000000000002E-2</v>
      </c>
      <c r="I97" s="5">
        <v>0.215</v>
      </c>
    </row>
    <row r="98" spans="1:9" x14ac:dyDescent="0.2">
      <c r="A98" s="1">
        <f t="shared" si="1"/>
        <v>41578</v>
      </c>
      <c r="B98" s="5">
        <v>0.69599999999999995</v>
      </c>
      <c r="C98" s="5">
        <v>0.93</v>
      </c>
      <c r="D98" s="5">
        <v>1.06</v>
      </c>
      <c r="E98" s="5">
        <v>0.17199999999999999</v>
      </c>
      <c r="F98" s="5">
        <v>3.4000000000000002E-2</v>
      </c>
      <c r="G98" s="5">
        <v>7.9000000000000001E-2</v>
      </c>
      <c r="H98" s="5">
        <v>4.2999999999999997E-2</v>
      </c>
      <c r="I98" s="5">
        <v>0.21299999999999999</v>
      </c>
    </row>
    <row r="99" spans="1:9" x14ac:dyDescent="0.2">
      <c r="A99" s="1">
        <f t="shared" si="1"/>
        <v>41608</v>
      </c>
      <c r="B99" s="5">
        <v>0.67900000000000005</v>
      </c>
      <c r="C99" s="5">
        <v>0.96499999999999997</v>
      </c>
      <c r="D99" s="5">
        <v>1.081</v>
      </c>
      <c r="E99" s="5">
        <v>0.17899999999999999</v>
      </c>
      <c r="F99" s="5">
        <v>3.4000000000000002E-2</v>
      </c>
      <c r="G99" s="5">
        <v>8.4000000000000005E-2</v>
      </c>
      <c r="H99" s="5">
        <v>0.04</v>
      </c>
      <c r="I99" s="5">
        <v>0.218</v>
      </c>
    </row>
    <row r="100" spans="1:9" x14ac:dyDescent="0.2">
      <c r="A100" s="1">
        <f>EOMONTH(A101,-1)</f>
        <v>41639</v>
      </c>
      <c r="B100" s="5">
        <v>0.71299999999999997</v>
      </c>
      <c r="C100" s="5">
        <v>0.92</v>
      </c>
      <c r="D100" s="5">
        <v>1.147</v>
      </c>
      <c r="E100" s="5">
        <v>0.17299999999999999</v>
      </c>
      <c r="F100" s="5">
        <v>3.5000000000000003E-2</v>
      </c>
      <c r="G100" s="5">
        <v>7.8E-2</v>
      </c>
      <c r="H100" s="5">
        <v>3.7999999999999999E-2</v>
      </c>
      <c r="I100" s="5">
        <v>0.215</v>
      </c>
    </row>
    <row r="101" spans="1:9" x14ac:dyDescent="0.2">
      <c r="A101" s="1">
        <v>41640</v>
      </c>
      <c r="B101" s="5">
        <v>0.73899999999999999</v>
      </c>
      <c r="C101" s="5">
        <v>0.92600000000000005</v>
      </c>
      <c r="D101" s="5">
        <v>1.169</v>
      </c>
      <c r="E101" s="5">
        <v>0.17299999999999999</v>
      </c>
      <c r="F101" s="5">
        <v>3.4000000000000002E-2</v>
      </c>
      <c r="G101" s="5">
        <v>0.08</v>
      </c>
      <c r="H101" s="5">
        <v>3.9E-2</v>
      </c>
      <c r="I101" s="5">
        <v>0.22</v>
      </c>
    </row>
    <row r="102" spans="1:9" x14ac:dyDescent="0.2">
      <c r="A102" s="1">
        <v>41671</v>
      </c>
      <c r="B102" s="5">
        <v>0.76</v>
      </c>
      <c r="C102" s="5">
        <v>0.94</v>
      </c>
      <c r="D102" s="5">
        <v>1.2110000000000001</v>
      </c>
      <c r="E102" s="5">
        <v>0.18</v>
      </c>
      <c r="F102" s="5">
        <v>3.3000000000000002E-2</v>
      </c>
      <c r="G102" s="5">
        <v>7.6999999999999999E-2</v>
      </c>
      <c r="H102" s="5">
        <v>4.4999999999999998E-2</v>
      </c>
      <c r="I102" s="5">
        <v>0.224</v>
      </c>
    </row>
    <row r="103" spans="1:9" x14ac:dyDescent="0.2">
      <c r="A103" s="1">
        <v>41699</v>
      </c>
      <c r="B103" s="5">
        <v>0.79100000000000004</v>
      </c>
      <c r="C103" s="5">
        <v>0.96299999999999997</v>
      </c>
      <c r="D103" s="5">
        <v>1.236</v>
      </c>
      <c r="E103" s="5">
        <v>0.19800000000000001</v>
      </c>
      <c r="F103" s="5">
        <v>3.2000000000000001E-2</v>
      </c>
      <c r="G103" s="5">
        <v>8.5999999999999993E-2</v>
      </c>
      <c r="H103" s="5">
        <v>4.3999999999999997E-2</v>
      </c>
      <c r="I103" s="5">
        <v>0.23300000000000001</v>
      </c>
    </row>
    <row r="104" spans="1:9" x14ac:dyDescent="0.2">
      <c r="A104" s="1">
        <v>41730</v>
      </c>
      <c r="B104" s="5">
        <v>0.81499999999999995</v>
      </c>
      <c r="C104" s="5">
        <v>0.99</v>
      </c>
      <c r="D104" s="5">
        <v>1.302</v>
      </c>
      <c r="E104" s="5">
        <v>0.20399999999999999</v>
      </c>
      <c r="F104" s="5">
        <v>3.3000000000000002E-2</v>
      </c>
      <c r="G104" s="5">
        <v>6.3E-2</v>
      </c>
      <c r="H104" s="5">
        <v>4.2999999999999997E-2</v>
      </c>
      <c r="I104" s="5">
        <v>0.23499999999999999</v>
      </c>
    </row>
    <row r="105" spans="1:9" x14ac:dyDescent="0.2">
      <c r="A105" s="1">
        <v>41760</v>
      </c>
      <c r="B105" s="5">
        <v>0.83499999999999996</v>
      </c>
      <c r="C105" s="5">
        <v>1.0229999999999999</v>
      </c>
      <c r="D105" s="5">
        <v>1.3109999999999999</v>
      </c>
      <c r="E105" s="5">
        <v>0.222</v>
      </c>
      <c r="F105" s="5">
        <v>3.3000000000000002E-2</v>
      </c>
      <c r="G105" s="5">
        <v>9.1999999999999998E-2</v>
      </c>
      <c r="H105" s="5">
        <v>0.05</v>
      </c>
      <c r="I105" s="5">
        <v>0.23899999999999999</v>
      </c>
    </row>
    <row r="106" spans="1:9" x14ac:dyDescent="0.2">
      <c r="A106" s="1">
        <v>41791</v>
      </c>
      <c r="B106" s="5">
        <v>0.84499999999999997</v>
      </c>
      <c r="C106" s="5">
        <v>1.0780000000000001</v>
      </c>
      <c r="D106" s="5">
        <v>1.377</v>
      </c>
      <c r="E106" s="5">
        <v>0.23100000000000001</v>
      </c>
      <c r="F106" s="5">
        <v>3.3000000000000002E-2</v>
      </c>
      <c r="G106" s="5">
        <v>0.09</v>
      </c>
      <c r="H106" s="5">
        <v>5.0999999999999997E-2</v>
      </c>
      <c r="I106" s="5">
        <v>0.24399999999999999</v>
      </c>
    </row>
    <row r="107" spans="1:9" x14ac:dyDescent="0.2">
      <c r="A107" s="1">
        <v>41821</v>
      </c>
      <c r="B107" s="5">
        <v>0.89100000000000001</v>
      </c>
      <c r="C107" s="5">
        <v>1.103</v>
      </c>
      <c r="D107" s="5">
        <v>1.4179999999999999</v>
      </c>
      <c r="E107" s="5">
        <v>0.23699999999999999</v>
      </c>
      <c r="F107" s="5">
        <v>3.3000000000000002E-2</v>
      </c>
      <c r="G107" s="5">
        <v>9.2999999999999999E-2</v>
      </c>
      <c r="H107" s="5">
        <v>5.3999999999999999E-2</v>
      </c>
      <c r="I107" s="5">
        <v>0.23599999999999999</v>
      </c>
    </row>
    <row r="108" spans="1:9" x14ac:dyDescent="0.2">
      <c r="A108" s="1">
        <v>41852</v>
      </c>
      <c r="B108" s="5">
        <v>0.92400000000000004</v>
      </c>
      <c r="C108" s="5">
        <v>1.119</v>
      </c>
      <c r="D108" s="5">
        <v>1.4330000000000001</v>
      </c>
      <c r="E108" s="5">
        <v>0.251</v>
      </c>
      <c r="F108" s="5">
        <v>3.5000000000000003E-2</v>
      </c>
      <c r="G108" s="5">
        <v>0.112</v>
      </c>
      <c r="H108" s="5">
        <v>5.2999999999999999E-2</v>
      </c>
      <c r="I108" s="5">
        <v>0.251</v>
      </c>
    </row>
    <row r="109" spans="1:9" x14ac:dyDescent="0.2">
      <c r="A109" s="1">
        <v>41883</v>
      </c>
      <c r="B109" s="5">
        <v>0.91600000000000004</v>
      </c>
      <c r="C109" s="5">
        <v>1.1719999999999999</v>
      </c>
      <c r="D109" s="5">
        <v>1.44</v>
      </c>
      <c r="E109" s="5">
        <v>0.252</v>
      </c>
      <c r="F109" s="5">
        <v>3.6999999999999998E-2</v>
      </c>
      <c r="G109" s="5">
        <v>0.104</v>
      </c>
      <c r="H109" s="5">
        <v>5.8000000000000003E-2</v>
      </c>
      <c r="I109" s="5">
        <v>0.26400000000000001</v>
      </c>
    </row>
    <row r="110" spans="1:9" x14ac:dyDescent="0.2">
      <c r="A110" s="1">
        <v>41913</v>
      </c>
      <c r="B110" s="5">
        <v>0.97899999999999998</v>
      </c>
      <c r="C110" s="5">
        <v>1.171</v>
      </c>
      <c r="D110" s="5">
        <v>1.4690000000000001</v>
      </c>
      <c r="E110" s="5">
        <v>0.26400000000000001</v>
      </c>
      <c r="F110" s="5">
        <v>3.6999999999999998E-2</v>
      </c>
      <c r="G110" s="5">
        <v>0.111</v>
      </c>
      <c r="H110" s="5">
        <v>0.06</v>
      </c>
      <c r="I110" s="5">
        <v>0.26400000000000001</v>
      </c>
    </row>
    <row r="111" spans="1:9" x14ac:dyDescent="0.2">
      <c r="A111" s="1">
        <v>41944</v>
      </c>
      <c r="B111" s="5">
        <v>1.02</v>
      </c>
      <c r="C111" s="5">
        <v>1.1779999999999999</v>
      </c>
      <c r="D111" s="5">
        <v>1.51</v>
      </c>
      <c r="E111" s="5">
        <v>0.26900000000000002</v>
      </c>
      <c r="F111" s="5">
        <v>3.6999999999999998E-2</v>
      </c>
      <c r="G111" s="5">
        <v>0.115</v>
      </c>
      <c r="H111" s="5">
        <v>6.4000000000000001E-2</v>
      </c>
      <c r="I111" s="5">
        <v>0.26400000000000001</v>
      </c>
    </row>
    <row r="112" spans="1:9" x14ac:dyDescent="0.2">
      <c r="A112" s="1">
        <v>41974</v>
      </c>
      <c r="B112" s="5">
        <v>1.0269999999999999</v>
      </c>
      <c r="C112" s="5">
        <v>1.2190000000000001</v>
      </c>
      <c r="D112" s="5">
        <v>1.5960000000000001</v>
      </c>
      <c r="E112" s="5">
        <v>0.28399999999999997</v>
      </c>
      <c r="F112" s="5">
        <v>3.7999999999999999E-2</v>
      </c>
      <c r="G112" s="5">
        <v>0.12</v>
      </c>
      <c r="H112" s="5">
        <v>5.8999999999999997E-2</v>
      </c>
      <c r="I112" s="5">
        <v>0.28000000000000003</v>
      </c>
    </row>
    <row r="113" spans="1:9" x14ac:dyDescent="0.2">
      <c r="A113" s="1">
        <v>42005</v>
      </c>
      <c r="B113" s="5">
        <v>0.98199999999999998</v>
      </c>
      <c r="C113" s="5">
        <v>1.181</v>
      </c>
      <c r="D113" s="5">
        <v>1.583</v>
      </c>
      <c r="E113" s="5">
        <v>0.29099999999999998</v>
      </c>
      <c r="F113" s="5">
        <v>3.9E-2</v>
      </c>
      <c r="G113" s="5">
        <v>0.11799999999999999</v>
      </c>
      <c r="H113" s="5">
        <v>5.8999999999999997E-2</v>
      </c>
      <c r="I113" s="5">
        <v>0.28499999999999998</v>
      </c>
    </row>
    <row r="114" spans="1:9" x14ac:dyDescent="0.2">
      <c r="A114" s="1">
        <v>42036</v>
      </c>
      <c r="B114" s="5">
        <v>1.0489999999999999</v>
      </c>
      <c r="C114" s="5">
        <v>1.1719999999999999</v>
      </c>
      <c r="D114" s="5">
        <v>1.607</v>
      </c>
      <c r="E114" s="5">
        <v>0.29899999999999999</v>
      </c>
      <c r="F114" s="5">
        <v>4.4999999999999998E-2</v>
      </c>
      <c r="G114" s="5">
        <v>0.123</v>
      </c>
      <c r="H114" s="5">
        <v>5.6000000000000001E-2</v>
      </c>
      <c r="I114" s="5">
        <v>0.29099999999999998</v>
      </c>
    </row>
    <row r="115" spans="1:9" x14ac:dyDescent="0.2">
      <c r="A115" s="1">
        <v>42064</v>
      </c>
      <c r="B115" s="5">
        <v>1.1160000000000001</v>
      </c>
      <c r="C115" s="5">
        <v>1.1830000000000001</v>
      </c>
      <c r="D115" s="5">
        <v>1.6240000000000001</v>
      </c>
      <c r="E115" s="5">
        <v>0.30399999999999999</v>
      </c>
      <c r="F115" s="5">
        <v>4.3999999999999997E-2</v>
      </c>
      <c r="G115" s="5">
        <v>0.13900000000000001</v>
      </c>
      <c r="H115" s="5">
        <v>6.5000000000000002E-2</v>
      </c>
      <c r="I115" s="5">
        <v>0.30399999999999999</v>
      </c>
    </row>
    <row r="116" spans="1:9" x14ac:dyDescent="0.2">
      <c r="A116" s="1">
        <v>42095</v>
      </c>
      <c r="B116" s="5">
        <v>1.155</v>
      </c>
      <c r="C116" s="5">
        <v>1.1619999999999999</v>
      </c>
      <c r="D116" s="5">
        <v>1.573</v>
      </c>
      <c r="E116" s="5">
        <v>0.309</v>
      </c>
      <c r="F116" s="5">
        <v>4.3999999999999997E-2</v>
      </c>
      <c r="G116" s="5">
        <v>0.13500000000000001</v>
      </c>
      <c r="H116" s="5">
        <v>7.0999999999999994E-2</v>
      </c>
      <c r="I116" s="5">
        <v>0.307</v>
      </c>
    </row>
    <row r="117" spans="1:9" x14ac:dyDescent="0.2">
      <c r="A117" s="1">
        <v>42125</v>
      </c>
      <c r="B117" s="5">
        <v>1.163</v>
      </c>
      <c r="C117" s="5">
        <v>1.194</v>
      </c>
      <c r="D117" s="5">
        <v>1.542</v>
      </c>
      <c r="E117" s="5">
        <v>0.309</v>
      </c>
      <c r="F117" s="5">
        <v>4.2999999999999997E-2</v>
      </c>
      <c r="G117" s="5">
        <v>0.13300000000000001</v>
      </c>
      <c r="H117" s="5">
        <v>6.7000000000000004E-2</v>
      </c>
      <c r="I117" s="5">
        <v>0.30599999999999999</v>
      </c>
    </row>
    <row r="118" spans="1:9" x14ac:dyDescent="0.2">
      <c r="A118" s="1">
        <v>42156</v>
      </c>
      <c r="B118" s="5">
        <v>1.1559999999999999</v>
      </c>
      <c r="C118" s="5">
        <v>1.2010000000000001</v>
      </c>
      <c r="D118" s="5">
        <v>1.498</v>
      </c>
      <c r="E118" s="5">
        <v>0.30499999999999999</v>
      </c>
      <c r="F118" s="5">
        <v>4.2999999999999997E-2</v>
      </c>
      <c r="G118" s="5">
        <v>0.13700000000000001</v>
      </c>
      <c r="H118" s="5">
        <v>6.7000000000000004E-2</v>
      </c>
      <c r="I118" s="5">
        <v>0.29599999999999999</v>
      </c>
    </row>
    <row r="119" spans="1:9" x14ac:dyDescent="0.2">
      <c r="A119" s="1">
        <v>42186</v>
      </c>
      <c r="B119" s="5">
        <v>1.1419999999999999</v>
      </c>
      <c r="C119" s="5">
        <v>1.1970000000000001</v>
      </c>
      <c r="D119" s="5">
        <v>1.4990000000000001</v>
      </c>
      <c r="E119" s="5">
        <v>0.315</v>
      </c>
      <c r="F119" s="5">
        <v>4.1000000000000002E-2</v>
      </c>
      <c r="G119" s="5">
        <v>0.128</v>
      </c>
      <c r="H119" s="5">
        <v>7.3999999999999996E-2</v>
      </c>
      <c r="I119" s="5">
        <v>0.28199999999999997</v>
      </c>
    </row>
    <row r="120" spans="1:9" x14ac:dyDescent="0.2">
      <c r="A120" s="1">
        <v>42217</v>
      </c>
      <c r="B120" s="5">
        <v>1.1890000000000001</v>
      </c>
      <c r="C120" s="5">
        <v>1.1759999999999999</v>
      </c>
      <c r="D120" s="5">
        <v>1.444</v>
      </c>
      <c r="E120" s="5">
        <v>0.32</v>
      </c>
      <c r="F120" s="5">
        <v>3.9E-2</v>
      </c>
      <c r="G120" s="5">
        <v>0.13300000000000001</v>
      </c>
      <c r="H120" s="5">
        <v>7.0000000000000007E-2</v>
      </c>
      <c r="I120" s="5">
        <v>0.27900000000000003</v>
      </c>
    </row>
    <row r="121" spans="1:9" x14ac:dyDescent="0.2">
      <c r="A121" s="1">
        <v>42248</v>
      </c>
      <c r="B121" s="5">
        <v>1.202</v>
      </c>
      <c r="C121" s="5">
        <v>1.151</v>
      </c>
      <c r="D121" s="5">
        <v>1.43</v>
      </c>
      <c r="E121" s="5">
        <v>0.318</v>
      </c>
      <c r="F121" s="5">
        <v>3.9E-2</v>
      </c>
      <c r="G121" s="5">
        <v>0.13200000000000001</v>
      </c>
      <c r="H121" s="5">
        <v>7.3999999999999996E-2</v>
      </c>
      <c r="I121" s="5">
        <v>0.27600000000000002</v>
      </c>
    </row>
    <row r="122" spans="1:9" x14ac:dyDescent="0.2">
      <c r="A122" s="1">
        <v>42278</v>
      </c>
      <c r="B122" s="5">
        <v>1.2050000000000001</v>
      </c>
      <c r="C122" s="5">
        <v>1.1599999999999999</v>
      </c>
      <c r="D122" s="5">
        <v>1.4259999999999999</v>
      </c>
      <c r="E122" s="5">
        <v>0.31900000000000001</v>
      </c>
      <c r="F122" s="5">
        <v>4.2000000000000003E-2</v>
      </c>
      <c r="G122" s="5">
        <v>0.13600000000000001</v>
      </c>
      <c r="H122" s="5">
        <v>7.2999999999999995E-2</v>
      </c>
      <c r="I122" s="5">
        <v>0.27200000000000002</v>
      </c>
    </row>
    <row r="123" spans="1:9" x14ac:dyDescent="0.2">
      <c r="A123" s="1">
        <v>42309</v>
      </c>
      <c r="B123" s="5">
        <v>1.242</v>
      </c>
      <c r="C123" s="5">
        <v>1.167</v>
      </c>
      <c r="D123" s="5">
        <v>1.389</v>
      </c>
      <c r="E123" s="5">
        <v>0.316</v>
      </c>
      <c r="F123" s="5">
        <v>4.7E-2</v>
      </c>
      <c r="G123" s="5">
        <v>0.129</v>
      </c>
      <c r="H123" s="5">
        <v>7.8E-2</v>
      </c>
      <c r="I123" s="5">
        <v>0.27200000000000002</v>
      </c>
    </row>
    <row r="124" spans="1:9" x14ac:dyDescent="0.2">
      <c r="A124" s="1">
        <v>42339</v>
      </c>
      <c r="B124" s="5">
        <v>1.163</v>
      </c>
      <c r="C124" s="5">
        <v>1.137</v>
      </c>
      <c r="D124" s="5">
        <v>1.3939999999999999</v>
      </c>
      <c r="E124" s="5">
        <v>0.30399999999999999</v>
      </c>
      <c r="F124" s="5">
        <v>4.7E-2</v>
      </c>
      <c r="G124" s="5">
        <v>0.13900000000000001</v>
      </c>
      <c r="H124" s="5">
        <v>8.5999999999999993E-2</v>
      </c>
      <c r="I124" s="5">
        <v>0.27800000000000002</v>
      </c>
    </row>
    <row r="125" spans="1:9" x14ac:dyDescent="0.2">
      <c r="A125" s="1">
        <v>42370</v>
      </c>
      <c r="B125" s="5">
        <v>1.2290000000000001</v>
      </c>
      <c r="C125" s="5">
        <v>1.105</v>
      </c>
      <c r="D125" s="5">
        <v>1.365</v>
      </c>
      <c r="E125" s="5">
        <v>0.307</v>
      </c>
      <c r="F125" s="5">
        <v>4.3999999999999997E-2</v>
      </c>
      <c r="G125" s="5">
        <v>0.14199999999999999</v>
      </c>
      <c r="H125" s="5">
        <v>8.8999999999999996E-2</v>
      </c>
      <c r="I125" s="5">
        <v>0.25600000000000001</v>
      </c>
    </row>
    <row r="126" spans="1:9" x14ac:dyDescent="0.2">
      <c r="A126" s="1">
        <v>42401</v>
      </c>
      <c r="B126" s="5">
        <v>1.264</v>
      </c>
      <c r="C126" s="5">
        <v>1.1040000000000001</v>
      </c>
      <c r="D126" s="5">
        <v>1.3160000000000001</v>
      </c>
      <c r="E126" s="5">
        <v>0.3</v>
      </c>
      <c r="F126" s="5">
        <v>4.3999999999999997E-2</v>
      </c>
      <c r="G126" s="5">
        <v>0.13100000000000001</v>
      </c>
      <c r="H126" s="5">
        <v>7.0000000000000007E-2</v>
      </c>
      <c r="I126" s="5">
        <v>0.253</v>
      </c>
    </row>
    <row r="127" spans="1:9" x14ac:dyDescent="0.2">
      <c r="A127" s="1">
        <v>42430</v>
      </c>
      <c r="B127" s="5">
        <v>1.2849999999999999</v>
      </c>
      <c r="C127" s="5">
        <v>1.095</v>
      </c>
      <c r="D127" s="5">
        <v>1.272</v>
      </c>
      <c r="E127" s="5">
        <v>0.29099999999999998</v>
      </c>
      <c r="F127" s="5">
        <v>4.1000000000000002E-2</v>
      </c>
      <c r="G127" s="5">
        <v>0.13900000000000001</v>
      </c>
      <c r="H127" s="5">
        <v>8.4000000000000005E-2</v>
      </c>
      <c r="I127" s="5">
        <v>0.25</v>
      </c>
    </row>
    <row r="128" spans="1:9" x14ac:dyDescent="0.2">
      <c r="A128" s="1">
        <v>42461</v>
      </c>
      <c r="B128" s="5">
        <v>1.2969999999999999</v>
      </c>
      <c r="C128" s="5">
        <v>1.0249999999999999</v>
      </c>
      <c r="D128" s="5">
        <v>1.238</v>
      </c>
      <c r="E128" s="5">
        <v>0.29199999999999998</v>
      </c>
      <c r="F128" s="5">
        <v>4.2000000000000003E-2</v>
      </c>
      <c r="G128" s="5">
        <v>0.13400000000000001</v>
      </c>
      <c r="H128" s="5">
        <v>7.5999999999999998E-2</v>
      </c>
      <c r="I128" s="5">
        <v>0.23</v>
      </c>
    </row>
    <row r="129" spans="1:9" x14ac:dyDescent="0.2">
      <c r="A129" s="1">
        <v>42491</v>
      </c>
      <c r="B129" s="5">
        <v>1.3080000000000001</v>
      </c>
      <c r="C129" s="5">
        <v>1.03</v>
      </c>
      <c r="D129" s="5">
        <v>1.1850000000000001</v>
      </c>
      <c r="E129" s="5">
        <v>0.28599999999999998</v>
      </c>
      <c r="F129" s="5">
        <v>0.04</v>
      </c>
      <c r="G129" s="5">
        <v>0.14099999999999999</v>
      </c>
      <c r="H129" s="5">
        <v>8.1000000000000003E-2</v>
      </c>
      <c r="I129" s="5">
        <v>0.22900000000000001</v>
      </c>
    </row>
    <row r="130" spans="1:9" x14ac:dyDescent="0.2">
      <c r="A130" s="1">
        <v>42522</v>
      </c>
      <c r="B130" s="5">
        <v>1.3240000000000001</v>
      </c>
      <c r="C130" s="5">
        <v>1.01</v>
      </c>
      <c r="D130" s="5">
        <v>1.151</v>
      </c>
      <c r="E130" s="5">
        <v>0.28100000000000003</v>
      </c>
      <c r="F130" s="5">
        <v>4.2000000000000003E-2</v>
      </c>
      <c r="G130" s="5">
        <v>0.14599999999999999</v>
      </c>
      <c r="H130" s="5">
        <v>7.6999999999999999E-2</v>
      </c>
      <c r="I130" s="5">
        <v>0.221</v>
      </c>
    </row>
    <row r="131" spans="1:9" x14ac:dyDescent="0.2">
      <c r="A131" s="1">
        <v>42552</v>
      </c>
      <c r="B131" s="5">
        <v>1.36</v>
      </c>
      <c r="C131" s="5">
        <v>1.012</v>
      </c>
      <c r="D131" s="5">
        <v>1.129</v>
      </c>
      <c r="E131" s="5">
        <v>0.28999999999999998</v>
      </c>
      <c r="F131" s="5">
        <v>4.1000000000000002E-2</v>
      </c>
      <c r="G131" s="5">
        <v>0.14099999999999999</v>
      </c>
      <c r="H131" s="5">
        <v>7.3999999999999996E-2</v>
      </c>
      <c r="I131" s="5">
        <v>0.21299999999999999</v>
      </c>
    </row>
    <row r="132" spans="1:9" x14ac:dyDescent="0.2">
      <c r="A132" s="1">
        <v>42583</v>
      </c>
      <c r="B132" s="5">
        <v>1.391</v>
      </c>
      <c r="C132" s="5">
        <v>0.96499999999999997</v>
      </c>
      <c r="D132" s="5">
        <v>1.1080000000000001</v>
      </c>
      <c r="E132" s="5">
        <v>0.29199999999999998</v>
      </c>
      <c r="F132" s="5">
        <v>0.04</v>
      </c>
      <c r="G132" s="5">
        <v>0.14599999999999999</v>
      </c>
      <c r="H132" s="5">
        <v>7.0999999999999994E-2</v>
      </c>
      <c r="I132" s="5">
        <v>0.214</v>
      </c>
    </row>
    <row r="133" spans="1:9" x14ac:dyDescent="0.2">
      <c r="A133" s="1">
        <v>42614</v>
      </c>
      <c r="B133" s="5">
        <v>1.3879999999999999</v>
      </c>
      <c r="C133" s="5">
        <v>0.95399999999999996</v>
      </c>
      <c r="D133" s="5">
        <v>1.107</v>
      </c>
      <c r="E133" s="5">
        <v>0.29199999999999998</v>
      </c>
      <c r="F133" s="5">
        <v>4.4999999999999998E-2</v>
      </c>
      <c r="G133" s="5">
        <v>0.14299999999999999</v>
      </c>
      <c r="H133" s="5">
        <v>7.0000000000000007E-2</v>
      </c>
      <c r="I133" s="5">
        <v>0.21099999999999999</v>
      </c>
    </row>
    <row r="134" spans="1:9" x14ac:dyDescent="0.2">
      <c r="A134" s="1">
        <v>42644</v>
      </c>
      <c r="B134" s="5">
        <v>1.4159999999999999</v>
      </c>
      <c r="C134" s="5">
        <v>1.026</v>
      </c>
      <c r="D134" s="5">
        <v>1.099</v>
      </c>
      <c r="E134" s="5">
        <v>0.29199999999999998</v>
      </c>
      <c r="F134" s="5">
        <v>4.5999999999999999E-2</v>
      </c>
      <c r="G134" s="5">
        <v>0.14799999999999999</v>
      </c>
      <c r="H134" s="5">
        <v>7.0000000000000007E-2</v>
      </c>
      <c r="I134" s="5">
        <v>0.20699999999999999</v>
      </c>
    </row>
    <row r="135" spans="1:9" x14ac:dyDescent="0.2">
      <c r="A135" s="1">
        <v>42675</v>
      </c>
      <c r="B135" s="5">
        <v>1.4239999999999999</v>
      </c>
      <c r="C135" s="5">
        <v>1.0149999999999999</v>
      </c>
      <c r="D135" s="5">
        <v>1.087</v>
      </c>
      <c r="E135" s="5">
        <v>0.28799999999999998</v>
      </c>
      <c r="F135" s="5">
        <v>5.3999999999999999E-2</v>
      </c>
      <c r="G135" s="5">
        <v>0.14899999999999999</v>
      </c>
      <c r="H135" s="5">
        <v>7.0999999999999994E-2</v>
      </c>
      <c r="I135" s="5">
        <v>0.21099999999999999</v>
      </c>
    </row>
    <row r="136" spans="1:9" x14ac:dyDescent="0.2">
      <c r="A136" s="1">
        <v>42705</v>
      </c>
      <c r="B136" s="5">
        <v>1.4419999999999999</v>
      </c>
      <c r="C136" s="5">
        <v>0.92700000000000005</v>
      </c>
      <c r="D136" s="5">
        <v>1.0920000000000001</v>
      </c>
      <c r="E136" s="5">
        <v>0.28199999999999997</v>
      </c>
      <c r="F136" s="5">
        <v>5.0999999999999997E-2</v>
      </c>
      <c r="G136" s="5">
        <v>0.14499999999999999</v>
      </c>
      <c r="H136" s="5">
        <v>7.2999999999999995E-2</v>
      </c>
      <c r="I136" s="5">
        <v>0.20599999999999999</v>
      </c>
    </row>
    <row r="137" spans="1:9" x14ac:dyDescent="0.2">
      <c r="A137" s="1">
        <v>42736</v>
      </c>
      <c r="B137" s="5">
        <v>1.468</v>
      </c>
      <c r="C137" s="5">
        <v>0.96699999999999997</v>
      </c>
      <c r="D137" s="5">
        <v>1.0940000000000001</v>
      </c>
      <c r="E137" s="5">
        <v>0.27500000000000002</v>
      </c>
      <c r="F137" s="5">
        <v>5.6000000000000001E-2</v>
      </c>
      <c r="G137" s="5">
        <v>0.14000000000000001</v>
      </c>
      <c r="H137" s="5">
        <v>7.3999999999999996E-2</v>
      </c>
      <c r="I137" s="5">
        <v>0.21</v>
      </c>
    </row>
    <row r="138" spans="1:9" x14ac:dyDescent="0.2">
      <c r="A138" s="1">
        <v>42767</v>
      </c>
      <c r="B138" s="5">
        <v>1.56</v>
      </c>
      <c r="C138" s="5">
        <v>1.014</v>
      </c>
      <c r="D138" s="5">
        <v>1.113</v>
      </c>
      <c r="E138" s="5">
        <v>0.27200000000000002</v>
      </c>
      <c r="F138" s="5">
        <v>5.7000000000000002E-2</v>
      </c>
      <c r="G138" s="5">
        <v>0.151</v>
      </c>
      <c r="H138" s="5">
        <v>7.9000000000000001E-2</v>
      </c>
      <c r="I138" s="5">
        <v>0.216</v>
      </c>
    </row>
    <row r="139" spans="1:9" x14ac:dyDescent="0.2">
      <c r="A139" s="1">
        <v>42795</v>
      </c>
      <c r="B139" s="5">
        <v>1.5860000000000001</v>
      </c>
      <c r="C139" s="5">
        <v>1.004</v>
      </c>
      <c r="D139" s="5">
        <v>1.105</v>
      </c>
      <c r="E139" s="5">
        <v>0.28499999999999998</v>
      </c>
      <c r="F139" s="5">
        <v>6.0999999999999999E-2</v>
      </c>
      <c r="G139" s="5">
        <v>0.153</v>
      </c>
      <c r="H139" s="5">
        <v>8.2000000000000003E-2</v>
      </c>
      <c r="I139" s="5">
        <v>0.221</v>
      </c>
    </row>
    <row r="140" spans="1:9" x14ac:dyDescent="0.2">
      <c r="A140" s="1">
        <v>42826</v>
      </c>
      <c r="B140" s="5">
        <v>1.6180000000000001</v>
      </c>
      <c r="C140" s="5">
        <v>1.0269999999999999</v>
      </c>
      <c r="D140" s="5">
        <v>1.0780000000000001</v>
      </c>
      <c r="E140" s="5">
        <v>0.3</v>
      </c>
      <c r="F140" s="5">
        <v>7.0999999999999994E-2</v>
      </c>
      <c r="G140" s="5">
        <v>0.159</v>
      </c>
      <c r="H140" s="5">
        <v>7.8E-2</v>
      </c>
      <c r="I140" s="5">
        <v>0.221</v>
      </c>
    </row>
    <row r="141" spans="1:9" x14ac:dyDescent="0.2">
      <c r="A141" s="1">
        <v>42856</v>
      </c>
      <c r="B141" s="5">
        <v>1.7090000000000001</v>
      </c>
      <c r="C141" s="5">
        <v>1.016</v>
      </c>
      <c r="D141" s="5">
        <v>1.075</v>
      </c>
      <c r="E141" s="5">
        <v>0.307</v>
      </c>
      <c r="F141" s="5">
        <v>7.8E-2</v>
      </c>
      <c r="G141" s="5">
        <v>0.157</v>
      </c>
      <c r="H141" s="5">
        <v>7.4999999999999997E-2</v>
      </c>
      <c r="I141" s="5">
        <v>0.221</v>
      </c>
    </row>
    <row r="142" spans="1:9" x14ac:dyDescent="0.2">
      <c r="A142" s="1">
        <v>42887</v>
      </c>
      <c r="B142" s="5">
        <v>1.75</v>
      </c>
      <c r="C142" s="5">
        <v>1.0109999999999999</v>
      </c>
      <c r="D142" s="5">
        <v>1.0660000000000001</v>
      </c>
      <c r="E142" s="5">
        <v>0.315</v>
      </c>
      <c r="F142" s="5">
        <v>7.5999999999999998E-2</v>
      </c>
      <c r="G142" s="5">
        <v>0.16700000000000001</v>
      </c>
      <c r="H142" s="5">
        <v>7.5999999999999998E-2</v>
      </c>
      <c r="I142" s="5">
        <v>0.22</v>
      </c>
    </row>
    <row r="143" spans="1:9" x14ac:dyDescent="0.2">
      <c r="A143" s="1">
        <v>42917</v>
      </c>
      <c r="B143" s="5">
        <v>1.7769999999999999</v>
      </c>
      <c r="C143" s="5">
        <v>1.026</v>
      </c>
      <c r="D143" s="5">
        <v>1.0760000000000001</v>
      </c>
      <c r="E143" s="5">
        <v>0.33</v>
      </c>
      <c r="F143" s="5">
        <v>6.7000000000000004E-2</v>
      </c>
      <c r="G143" s="5">
        <v>0.17599999999999999</v>
      </c>
      <c r="H143" s="5">
        <v>7.1999999999999995E-2</v>
      </c>
      <c r="I143" s="5">
        <v>0.22</v>
      </c>
    </row>
    <row r="144" spans="1:9" x14ac:dyDescent="0.2">
      <c r="A144" s="1">
        <v>42948</v>
      </c>
      <c r="B144" s="5">
        <v>1.8140000000000001</v>
      </c>
      <c r="C144" s="5">
        <v>1.0660000000000001</v>
      </c>
      <c r="D144" s="5">
        <v>0.96699999999999997</v>
      </c>
      <c r="E144" s="5">
        <v>0.35699999999999998</v>
      </c>
      <c r="F144" s="5">
        <v>5.6000000000000001E-2</v>
      </c>
      <c r="G144" s="5">
        <v>0.189</v>
      </c>
      <c r="H144" s="5">
        <v>7.0000000000000007E-2</v>
      </c>
      <c r="I144" s="5">
        <v>0.22700000000000001</v>
      </c>
    </row>
    <row r="145" spans="1:9" x14ac:dyDescent="0.2">
      <c r="A145" s="1">
        <v>42979</v>
      </c>
      <c r="B145" s="5">
        <v>1.907</v>
      </c>
      <c r="C145" s="5">
        <v>1.0840000000000001</v>
      </c>
      <c r="D145" s="5">
        <v>1.075</v>
      </c>
      <c r="E145" s="5">
        <v>0.379</v>
      </c>
      <c r="F145" s="5">
        <v>7.0999999999999994E-2</v>
      </c>
      <c r="G145" s="5">
        <v>0.185</v>
      </c>
      <c r="H145" s="5">
        <v>7.6999999999999999E-2</v>
      </c>
      <c r="I145" s="5">
        <v>0.23899999999999999</v>
      </c>
    </row>
    <row r="146" spans="1:9" x14ac:dyDescent="0.2">
      <c r="A146" s="1">
        <v>43009</v>
      </c>
      <c r="B146" s="5">
        <v>2.0459999999999998</v>
      </c>
      <c r="C146" s="5">
        <v>1.1579999999999999</v>
      </c>
      <c r="D146" s="5">
        <v>1.127</v>
      </c>
      <c r="E146" s="5">
        <v>0.38700000000000001</v>
      </c>
      <c r="F146" s="5">
        <v>9.8000000000000004E-2</v>
      </c>
      <c r="G146" s="5">
        <v>0.19700000000000001</v>
      </c>
      <c r="H146" s="5">
        <v>8.4000000000000005E-2</v>
      </c>
      <c r="I146" s="5">
        <v>0.24299999999999999</v>
      </c>
    </row>
    <row r="147" spans="1:9" x14ac:dyDescent="0.2">
      <c r="A147" s="1">
        <v>43040</v>
      </c>
      <c r="B147" s="5">
        <v>2.1379999999999999</v>
      </c>
      <c r="C147" s="5">
        <v>1.1679999999999999</v>
      </c>
      <c r="D147" s="5">
        <v>1.1679999999999999</v>
      </c>
      <c r="E147" s="5">
        <v>0.39900000000000002</v>
      </c>
      <c r="F147" s="5">
        <v>9.0999999999999998E-2</v>
      </c>
      <c r="G147" s="5">
        <v>0.20599999999999999</v>
      </c>
      <c r="H147" s="5">
        <v>8.4000000000000005E-2</v>
      </c>
      <c r="I147" s="5">
        <v>0.249</v>
      </c>
    </row>
    <row r="148" spans="1:9" x14ac:dyDescent="0.2">
      <c r="A148" s="1">
        <v>43070</v>
      </c>
      <c r="B148" s="5">
        <v>2.1920000000000002</v>
      </c>
      <c r="C148" s="5">
        <v>1.1499999999999999</v>
      </c>
      <c r="D148" s="5">
        <v>1.1910000000000001</v>
      </c>
      <c r="E148" s="5">
        <v>0.41099999999999998</v>
      </c>
      <c r="F148" s="5">
        <v>8.8999999999999996E-2</v>
      </c>
      <c r="G148" s="5">
        <v>0.21199999999999999</v>
      </c>
      <c r="H148" s="5">
        <v>7.6999999999999999E-2</v>
      </c>
      <c r="I148" s="5">
        <v>0.248</v>
      </c>
    </row>
    <row r="149" spans="1:9" x14ac:dyDescent="0.2">
      <c r="A149" s="1">
        <v>43101</v>
      </c>
      <c r="B149" s="5">
        <v>2.202</v>
      </c>
      <c r="C149" s="5">
        <v>1.1499999999999999</v>
      </c>
      <c r="D149" s="5">
        <v>1.147</v>
      </c>
      <c r="E149" s="5">
        <v>0.40799999999999997</v>
      </c>
      <c r="F149" s="5">
        <v>8.6999999999999994E-2</v>
      </c>
      <c r="G149" s="5">
        <v>0.23699999999999999</v>
      </c>
      <c r="H149" s="5">
        <v>8.3000000000000004E-2</v>
      </c>
      <c r="I149" s="5">
        <v>0.24299999999999999</v>
      </c>
    </row>
    <row r="150" spans="1:9" x14ac:dyDescent="0.2">
      <c r="A150" s="1">
        <v>43132</v>
      </c>
      <c r="B150" s="5">
        <v>2.351</v>
      </c>
      <c r="C150" s="5">
        <v>1.1479999999999999</v>
      </c>
      <c r="D150" s="5">
        <v>1.145</v>
      </c>
      <c r="E150" s="5">
        <v>0.40100000000000002</v>
      </c>
      <c r="F150" s="5">
        <v>8.3000000000000004E-2</v>
      </c>
      <c r="G150" s="5">
        <v>0.23300000000000001</v>
      </c>
      <c r="H150" s="5">
        <v>8.5999999999999993E-2</v>
      </c>
      <c r="I150" s="5">
        <v>0.252</v>
      </c>
    </row>
    <row r="151" spans="1:9" x14ac:dyDescent="0.2">
      <c r="A151" s="1">
        <v>43160</v>
      </c>
      <c r="B151" s="5">
        <v>2.508</v>
      </c>
      <c r="C151" s="5">
        <v>1.1339999999999999</v>
      </c>
      <c r="D151" s="5">
        <v>1.157</v>
      </c>
      <c r="E151" s="5">
        <v>0.41099999999999998</v>
      </c>
      <c r="F151" s="5">
        <v>0.10100000000000001</v>
      </c>
      <c r="G151" s="5">
        <v>0.24299999999999999</v>
      </c>
      <c r="H151" s="5">
        <v>9.1999999999999998E-2</v>
      </c>
      <c r="I151" s="5">
        <v>0.26100000000000001</v>
      </c>
    </row>
    <row r="152" spans="1:9" x14ac:dyDescent="0.2">
      <c r="A152" s="1">
        <v>43191</v>
      </c>
      <c r="B152" s="5">
        <v>2.5659999999999998</v>
      </c>
      <c r="C152" s="5">
        <v>1.1990000000000001</v>
      </c>
      <c r="D152" s="5">
        <v>1.169</v>
      </c>
      <c r="E152" s="5">
        <v>0.42699999999999999</v>
      </c>
      <c r="F152" s="5">
        <v>0.10199999999999999</v>
      </c>
      <c r="G152" s="5">
        <v>0.22600000000000001</v>
      </c>
      <c r="H152" s="5">
        <v>9.0999999999999998E-2</v>
      </c>
      <c r="I152" s="5">
        <v>0.255</v>
      </c>
    </row>
    <row r="153" spans="1:9" x14ac:dyDescent="0.2">
      <c r="A153" s="1">
        <v>43221</v>
      </c>
      <c r="B153" s="5">
        <v>2.593</v>
      </c>
      <c r="C153" s="5">
        <v>1.22</v>
      </c>
      <c r="D153" s="5">
        <v>1.169</v>
      </c>
      <c r="E153" s="5">
        <v>0.42399999999999999</v>
      </c>
      <c r="F153" s="5">
        <v>9.9000000000000005E-2</v>
      </c>
      <c r="G153" s="5">
        <v>0.22900000000000001</v>
      </c>
      <c r="H153" s="5">
        <v>0.09</v>
      </c>
      <c r="I153" s="5">
        <v>0.26300000000000001</v>
      </c>
    </row>
    <row r="154" spans="1:9" x14ac:dyDescent="0.2">
      <c r="A154" s="1">
        <v>43252</v>
      </c>
      <c r="B154" s="5">
        <v>2.7170000000000001</v>
      </c>
      <c r="C154" s="5">
        <v>1.2070000000000001</v>
      </c>
      <c r="D154" s="5">
        <v>1.2170000000000001</v>
      </c>
      <c r="E154" s="5">
        <v>0.40400000000000003</v>
      </c>
      <c r="F154" s="5">
        <v>8.8999999999999996E-2</v>
      </c>
      <c r="G154" s="5">
        <v>0.216</v>
      </c>
      <c r="H154" s="5">
        <v>9.0999999999999998E-2</v>
      </c>
      <c r="I154" s="5">
        <v>0.26</v>
      </c>
    </row>
    <row r="155" spans="1:9" x14ac:dyDescent="0.2">
      <c r="A155" s="1">
        <v>43282</v>
      </c>
      <c r="B155" s="5">
        <v>2.798</v>
      </c>
      <c r="C155" s="5">
        <v>1.25</v>
      </c>
      <c r="D155" s="5">
        <v>1.1870000000000001</v>
      </c>
      <c r="E155" s="5">
        <v>0.41499999999999998</v>
      </c>
      <c r="F155" s="5">
        <v>0.10199999999999999</v>
      </c>
      <c r="G155" s="5">
        <v>0.219</v>
      </c>
      <c r="H155" s="5">
        <v>9.8000000000000004E-2</v>
      </c>
      <c r="I155" s="5">
        <v>0.26800000000000002</v>
      </c>
    </row>
    <row r="156" spans="1:9" x14ac:dyDescent="0.2">
      <c r="A156" s="1">
        <v>43313</v>
      </c>
      <c r="B156" s="5">
        <v>2.9609999999999999</v>
      </c>
      <c r="C156" s="5">
        <v>1.274</v>
      </c>
      <c r="D156" s="5">
        <v>1.2</v>
      </c>
      <c r="E156" s="5">
        <v>0.46</v>
      </c>
      <c r="F156" s="5">
        <v>0.112</v>
      </c>
      <c r="G156" s="5">
        <v>0.25900000000000001</v>
      </c>
      <c r="H156" s="5">
        <v>0.10299999999999999</v>
      </c>
      <c r="I156" s="5">
        <v>0.28599999999999998</v>
      </c>
    </row>
    <row r="157" spans="1:9" x14ac:dyDescent="0.2">
      <c r="A157" s="1">
        <v>43344</v>
      </c>
      <c r="B157" s="5">
        <v>3.03</v>
      </c>
      <c r="C157" s="5">
        <v>1.337</v>
      </c>
      <c r="D157" s="5">
        <v>1.224</v>
      </c>
      <c r="E157" s="5">
        <v>0.47799999999999998</v>
      </c>
      <c r="F157" s="5">
        <v>0.122</v>
      </c>
      <c r="G157" s="5">
        <v>0.24199999999999999</v>
      </c>
      <c r="H157" s="5">
        <v>0.111</v>
      </c>
      <c r="I157" s="5">
        <v>0.29699999999999999</v>
      </c>
    </row>
    <row r="158" spans="1:9" x14ac:dyDescent="0.2">
      <c r="A158" s="1">
        <v>43374</v>
      </c>
      <c r="B158" s="5">
        <v>3.133</v>
      </c>
      <c r="C158" s="5">
        <v>1.369</v>
      </c>
      <c r="D158" s="5">
        <v>1.181</v>
      </c>
      <c r="E158" s="5">
        <v>0.48899999999999999</v>
      </c>
      <c r="F158" s="5">
        <v>0.114</v>
      </c>
      <c r="G158" s="5">
        <v>0.26300000000000001</v>
      </c>
      <c r="H158" s="5">
        <v>0.106</v>
      </c>
      <c r="I158" s="5">
        <v>0.29499999999999998</v>
      </c>
    </row>
    <row r="159" spans="1:9" x14ac:dyDescent="0.2">
      <c r="A159" s="1">
        <v>43405</v>
      </c>
      <c r="B159" s="5">
        <v>3.2170000000000001</v>
      </c>
      <c r="C159" s="5">
        <v>1.357</v>
      </c>
      <c r="D159" s="5">
        <v>1.2270000000000001</v>
      </c>
      <c r="E159" s="5">
        <v>0.50900000000000001</v>
      </c>
      <c r="F159" s="5">
        <v>0.12</v>
      </c>
      <c r="G159" s="5">
        <v>0.26200000000000001</v>
      </c>
      <c r="H159" s="5">
        <v>0.104</v>
      </c>
      <c r="I159" s="5">
        <v>0.29299999999999998</v>
      </c>
    </row>
    <row r="160" spans="1:9" x14ac:dyDescent="0.2">
      <c r="A160" s="1">
        <v>43435</v>
      </c>
      <c r="B160" s="5">
        <v>3.274</v>
      </c>
      <c r="C160" s="5">
        <v>1.381</v>
      </c>
      <c r="D160" s="5">
        <v>1.2450000000000001</v>
      </c>
      <c r="E160" s="5">
        <v>0.51200000000000001</v>
      </c>
      <c r="F160" s="5">
        <v>0.121</v>
      </c>
      <c r="G160" s="5">
        <v>0.26200000000000001</v>
      </c>
      <c r="H160" s="5">
        <v>0.108</v>
      </c>
      <c r="I160" s="5">
        <v>0.29899999999999999</v>
      </c>
    </row>
    <row r="161" spans="1:9" x14ac:dyDescent="0.2">
      <c r="A161" s="1">
        <v>43466</v>
      </c>
      <c r="B161" s="5">
        <v>3.2469999999999999</v>
      </c>
      <c r="C161" s="5">
        <v>1.38</v>
      </c>
      <c r="D161" s="5">
        <v>1.208</v>
      </c>
      <c r="E161" s="5">
        <v>0.495</v>
      </c>
      <c r="F161" s="5">
        <v>0.114</v>
      </c>
      <c r="G161" s="5">
        <v>0.25900000000000001</v>
      </c>
      <c r="H161" s="5">
        <v>0.104</v>
      </c>
      <c r="I161" s="5">
        <v>0.29799999999999999</v>
      </c>
    </row>
    <row r="162" spans="1:9" x14ac:dyDescent="0.2">
      <c r="A162" s="1">
        <v>43497</v>
      </c>
      <c r="B162" s="5">
        <v>3.3130000000000002</v>
      </c>
      <c r="C162" s="5">
        <v>1.3140000000000001</v>
      </c>
      <c r="D162" s="5">
        <v>1.2190000000000001</v>
      </c>
      <c r="E162" s="5">
        <v>0.48599999999999999</v>
      </c>
      <c r="F162" s="5">
        <v>0.107</v>
      </c>
      <c r="G162" s="5">
        <v>0.252</v>
      </c>
      <c r="H162" s="5">
        <v>9.6000000000000002E-2</v>
      </c>
      <c r="I162" s="5">
        <v>0.29799999999999999</v>
      </c>
    </row>
    <row r="163" spans="1:9" x14ac:dyDescent="0.2">
      <c r="A163" s="1">
        <v>43525</v>
      </c>
      <c r="B163" s="5">
        <v>3.3650000000000002</v>
      </c>
      <c r="C163" s="5">
        <v>1.3720000000000001</v>
      </c>
      <c r="D163" s="5">
        <v>1.2130000000000001</v>
      </c>
      <c r="E163" s="5">
        <v>0.47399999999999998</v>
      </c>
      <c r="F163" s="5">
        <v>0.10100000000000001</v>
      </c>
      <c r="G163" s="5">
        <v>0.27700000000000002</v>
      </c>
      <c r="H163" s="5">
        <v>0.10199999999999999</v>
      </c>
      <c r="I163" s="5">
        <v>0.28599999999999998</v>
      </c>
    </row>
    <row r="164" spans="1:9" x14ac:dyDescent="0.2">
      <c r="A164" s="1">
        <v>43556</v>
      </c>
      <c r="B164" s="5">
        <v>3.4540000000000002</v>
      </c>
      <c r="C164" s="5">
        <v>1.3740000000000001</v>
      </c>
      <c r="D164" s="5">
        <v>1.2430000000000001</v>
      </c>
      <c r="E164" s="5">
        <v>0.49399999999999999</v>
      </c>
      <c r="F164" s="5">
        <v>9.9000000000000005E-2</v>
      </c>
      <c r="G164" s="5">
        <v>0.3</v>
      </c>
      <c r="H164" s="5">
        <v>0.10199999999999999</v>
      </c>
      <c r="I164" s="5">
        <v>0.29799999999999999</v>
      </c>
    </row>
    <row r="165" spans="1:9" x14ac:dyDescent="0.2">
      <c r="A165" s="1">
        <v>43586</v>
      </c>
      <c r="B165" s="5">
        <v>3.544</v>
      </c>
      <c r="C165" s="5">
        <v>1.3740000000000001</v>
      </c>
      <c r="D165" s="5">
        <v>1.224</v>
      </c>
      <c r="E165" s="5">
        <v>0.502</v>
      </c>
      <c r="F165" s="5">
        <v>0.109</v>
      </c>
      <c r="G165" s="5">
        <v>0.29399999999999998</v>
      </c>
      <c r="H165" s="5">
        <v>0.10100000000000001</v>
      </c>
      <c r="I165" s="5">
        <v>0.30599999999999999</v>
      </c>
    </row>
    <row r="166" spans="1:9" x14ac:dyDescent="0.2">
      <c r="A166" s="1">
        <v>43617</v>
      </c>
      <c r="B166" s="5">
        <v>3.5619999999999998</v>
      </c>
      <c r="C166" s="5">
        <v>1.403</v>
      </c>
      <c r="D166" s="5">
        <v>1.2310000000000001</v>
      </c>
      <c r="E166" s="5">
        <v>0.505</v>
      </c>
      <c r="F166" s="5">
        <v>0.11600000000000001</v>
      </c>
      <c r="G166" s="5">
        <v>0.28599999999999998</v>
      </c>
      <c r="H166" s="5">
        <v>9.9000000000000005E-2</v>
      </c>
      <c r="I166" s="5">
        <v>0.318</v>
      </c>
    </row>
    <row r="167" spans="1:9" x14ac:dyDescent="0.2">
      <c r="A167" s="1">
        <v>43647</v>
      </c>
      <c r="B167" s="5">
        <v>3.6379999999999999</v>
      </c>
      <c r="C167" s="5">
        <v>1.4219999999999999</v>
      </c>
      <c r="D167" s="5">
        <v>1.2370000000000001</v>
      </c>
      <c r="E167" s="5">
        <v>0.51300000000000001</v>
      </c>
      <c r="F167" s="5">
        <v>0.11700000000000001</v>
      </c>
      <c r="G167" s="5">
        <v>0.29199999999999998</v>
      </c>
      <c r="H167" s="5">
        <v>9.4E-2</v>
      </c>
      <c r="I167" s="5">
        <v>0.32200000000000001</v>
      </c>
    </row>
    <row r="168" spans="1:9" x14ac:dyDescent="0.2">
      <c r="A168" s="1">
        <v>43678</v>
      </c>
      <c r="B168" s="5">
        <v>3.7490000000000001</v>
      </c>
      <c r="C168" s="5">
        <v>1.4550000000000001</v>
      </c>
      <c r="D168" s="5">
        <v>1.2150000000000001</v>
      </c>
      <c r="E168" s="5">
        <v>0.52100000000000002</v>
      </c>
      <c r="F168" s="5">
        <v>0.11899999999999999</v>
      </c>
      <c r="G168" s="5">
        <v>0.28299999999999997</v>
      </c>
      <c r="H168" s="5">
        <v>9.0999999999999998E-2</v>
      </c>
      <c r="I168" s="5">
        <v>0.33200000000000002</v>
      </c>
    </row>
    <row r="169" spans="1:9" x14ac:dyDescent="0.2">
      <c r="A169" s="1">
        <v>43709</v>
      </c>
      <c r="B169" s="5">
        <v>3.8410000000000002</v>
      </c>
      <c r="C169" s="5">
        <v>1.4219999999999999</v>
      </c>
      <c r="D169" s="5">
        <v>1.258</v>
      </c>
      <c r="E169" s="5">
        <v>0.51800000000000002</v>
      </c>
      <c r="F169" s="5">
        <v>0.11700000000000001</v>
      </c>
      <c r="G169" s="5">
        <v>0.307</v>
      </c>
      <c r="H169" s="5">
        <v>0.109</v>
      </c>
      <c r="I169" s="5">
        <v>0.34799999999999998</v>
      </c>
    </row>
    <row r="170" spans="1:9" x14ac:dyDescent="0.2">
      <c r="A170" s="1">
        <v>43739</v>
      </c>
      <c r="B170" s="5">
        <v>3.9169999999999998</v>
      </c>
      <c r="C170" s="5">
        <v>1.496</v>
      </c>
      <c r="D170" s="5">
        <v>1.2769999999999999</v>
      </c>
      <c r="E170" s="5">
        <v>0.55800000000000005</v>
      </c>
      <c r="F170" s="5">
        <v>0.111</v>
      </c>
      <c r="G170" s="5">
        <v>0.28799999999999998</v>
      </c>
      <c r="H170" s="5">
        <v>0.12</v>
      </c>
      <c r="I170" s="5">
        <v>0.34100000000000003</v>
      </c>
    </row>
    <row r="171" spans="1:9" x14ac:dyDescent="0.2">
      <c r="A171" s="1">
        <v>43770</v>
      </c>
      <c r="B171" s="5">
        <v>4.0570000000000004</v>
      </c>
      <c r="C171" s="5">
        <v>1.498</v>
      </c>
      <c r="D171" s="5">
        <v>1.2629999999999999</v>
      </c>
      <c r="E171" s="5">
        <v>0.56499999999999995</v>
      </c>
      <c r="F171" s="5">
        <v>0.109</v>
      </c>
      <c r="G171" s="5">
        <v>0.26800000000000002</v>
      </c>
      <c r="H171" s="5">
        <v>0.113</v>
      </c>
      <c r="I171" s="5">
        <v>0.35099999999999998</v>
      </c>
    </row>
    <row r="172" spans="1:9" x14ac:dyDescent="0.2">
      <c r="A172" s="1">
        <v>43800</v>
      </c>
      <c r="B172" s="5">
        <v>4.069</v>
      </c>
      <c r="C172" s="5">
        <v>1.456</v>
      </c>
      <c r="D172" s="5">
        <v>1.2729999999999999</v>
      </c>
      <c r="E172" s="5">
        <v>0.54400000000000004</v>
      </c>
      <c r="F172" s="5">
        <v>0.11600000000000001</v>
      </c>
      <c r="G172" s="5">
        <v>0.27</v>
      </c>
      <c r="H172" s="5">
        <v>0.123</v>
      </c>
      <c r="I172" s="5">
        <v>0.36299999999999999</v>
      </c>
    </row>
    <row r="173" spans="1:9" x14ac:dyDescent="0.2">
      <c r="A173" s="1">
        <v>43831</v>
      </c>
      <c r="B173" s="5">
        <v>4.1059999999999999</v>
      </c>
      <c r="C173" s="5">
        <v>1.409</v>
      </c>
      <c r="D173" s="5">
        <v>1.264</v>
      </c>
      <c r="E173" s="5">
        <v>0.52900000000000003</v>
      </c>
      <c r="F173" s="5">
        <v>0.113</v>
      </c>
      <c r="G173" s="5">
        <v>0.24299999999999999</v>
      </c>
      <c r="H173" s="5">
        <v>0.114</v>
      </c>
      <c r="I173" s="5">
        <v>0.33900000000000002</v>
      </c>
    </row>
    <row r="174" spans="1:9" x14ac:dyDescent="0.2">
      <c r="A174" s="1">
        <v>43862</v>
      </c>
      <c r="B174" s="5">
        <v>4.0960000000000001</v>
      </c>
      <c r="C174" s="5">
        <v>1.431</v>
      </c>
      <c r="D174" s="5">
        <v>1.256</v>
      </c>
      <c r="E174" s="5">
        <v>0.51100000000000001</v>
      </c>
      <c r="F174" s="5">
        <v>0.11899999999999999</v>
      </c>
      <c r="G174" s="5">
        <v>0.23499999999999999</v>
      </c>
      <c r="H174" s="5">
        <v>0.11899999999999999</v>
      </c>
      <c r="I174" s="5">
        <v>0.33600000000000002</v>
      </c>
    </row>
    <row r="175" spans="1:9" x14ac:dyDescent="0.2">
      <c r="A175" s="1">
        <v>43891</v>
      </c>
      <c r="B175" s="5">
        <v>4.1870000000000003</v>
      </c>
      <c r="C175" s="5">
        <v>1.415</v>
      </c>
      <c r="D175" s="5">
        <v>1.2529999999999999</v>
      </c>
      <c r="E175" s="5">
        <v>0.5</v>
      </c>
      <c r="F175" s="5">
        <v>0.121</v>
      </c>
      <c r="G175" s="5">
        <v>0.23400000000000001</v>
      </c>
      <c r="H175" s="5">
        <v>0.121</v>
      </c>
      <c r="I175" s="5">
        <v>0.33400000000000002</v>
      </c>
    </row>
    <row r="176" spans="1:9" x14ac:dyDescent="0.2">
      <c r="A176" s="1">
        <v>43922</v>
      </c>
      <c r="B176" s="5">
        <v>3.9609999999999999</v>
      </c>
      <c r="C176" s="5">
        <v>1.206</v>
      </c>
      <c r="D176" s="5">
        <v>1.1639999999999999</v>
      </c>
      <c r="E176" s="5">
        <v>0.49</v>
      </c>
      <c r="F176" s="5">
        <v>0.106</v>
      </c>
      <c r="G176" s="5">
        <v>0.21</v>
      </c>
      <c r="H176" s="5">
        <v>0.107</v>
      </c>
      <c r="I176" s="5">
        <v>0.29899999999999999</v>
      </c>
    </row>
    <row r="177" spans="1:9" x14ac:dyDescent="0.2">
      <c r="A177" s="1">
        <v>43952</v>
      </c>
      <c r="B177" s="5">
        <v>3.4140000000000001</v>
      </c>
      <c r="C177" s="5">
        <v>0.84799999999999998</v>
      </c>
      <c r="D177" s="5">
        <v>0.82699999999999996</v>
      </c>
      <c r="E177" s="5">
        <v>0.434</v>
      </c>
      <c r="F177" s="5">
        <v>8.7999999999999995E-2</v>
      </c>
      <c r="G177" s="5">
        <v>0.154</v>
      </c>
      <c r="H177" s="5">
        <v>6.3E-2</v>
      </c>
      <c r="I177" s="5">
        <v>0.252</v>
      </c>
    </row>
    <row r="178" spans="1:9" x14ac:dyDescent="0.2">
      <c r="A178" s="1">
        <v>43983</v>
      </c>
      <c r="B178" s="5">
        <v>3.6890000000000001</v>
      </c>
      <c r="C178" s="5">
        <v>0.878</v>
      </c>
      <c r="D178" s="5">
        <v>0.89800000000000002</v>
      </c>
      <c r="E178" s="5">
        <v>0.44</v>
      </c>
      <c r="F178" s="5">
        <v>8.7999999999999995E-2</v>
      </c>
      <c r="G178" s="5">
        <v>0.188</v>
      </c>
      <c r="H178" s="5">
        <v>0.10299999999999999</v>
      </c>
      <c r="I178" s="5">
        <v>0.28899999999999998</v>
      </c>
    </row>
    <row r="179" spans="1:9" x14ac:dyDescent="0.2">
      <c r="A179" s="1">
        <v>44013</v>
      </c>
      <c r="B179" s="5">
        <v>3.7290000000000001</v>
      </c>
      <c r="C179" s="5">
        <v>1.0289999999999999</v>
      </c>
      <c r="D179" s="5">
        <v>0.99099999999999999</v>
      </c>
      <c r="E179" s="5">
        <v>0.45200000000000001</v>
      </c>
      <c r="F179" s="5">
        <v>8.8999999999999996E-2</v>
      </c>
      <c r="G179" s="5">
        <v>0.20300000000000001</v>
      </c>
      <c r="H179" s="5">
        <v>0.107</v>
      </c>
      <c r="I179" s="5">
        <v>0.29799999999999999</v>
      </c>
    </row>
    <row r="180" spans="1:9" x14ac:dyDescent="0.2">
      <c r="A180" s="1">
        <v>44044</v>
      </c>
      <c r="B180" s="5">
        <v>3.6829999999999998</v>
      </c>
      <c r="C180" s="5">
        <v>1.1499999999999999</v>
      </c>
      <c r="D180" s="5">
        <v>1.0149999999999999</v>
      </c>
      <c r="E180" s="5">
        <v>0.45</v>
      </c>
      <c r="F180" s="5">
        <v>9.4E-2</v>
      </c>
      <c r="G180" s="5">
        <v>0.189</v>
      </c>
      <c r="H180" s="5">
        <v>0.104</v>
      </c>
      <c r="I180" s="5">
        <v>0.309</v>
      </c>
    </row>
    <row r="181" spans="1:9" x14ac:dyDescent="0.2">
      <c r="A181" s="1">
        <v>44075</v>
      </c>
      <c r="B181" s="5">
        <v>3.7029999999999998</v>
      </c>
      <c r="C181" s="5">
        <v>1.2030000000000001</v>
      </c>
      <c r="D181" s="5">
        <v>1.006</v>
      </c>
      <c r="E181" s="5">
        <v>0.42699999999999999</v>
      </c>
      <c r="F181" s="5">
        <v>8.8999999999999996E-2</v>
      </c>
      <c r="G181" s="5">
        <v>0.17599999999999999</v>
      </c>
      <c r="H181" s="5">
        <v>0.106</v>
      </c>
      <c r="I181" s="5">
        <v>0.314</v>
      </c>
    </row>
    <row r="182" spans="1:9" x14ac:dyDescent="0.2">
      <c r="A182" s="1">
        <v>44105</v>
      </c>
      <c r="B182" s="5">
        <v>3.762</v>
      </c>
      <c r="C182" s="5">
        <v>1.21</v>
      </c>
      <c r="D182" s="5">
        <v>1.0129999999999999</v>
      </c>
      <c r="E182" s="5">
        <v>0.40799999999999997</v>
      </c>
      <c r="F182" s="5">
        <v>9.2999999999999999E-2</v>
      </c>
      <c r="G182" s="5">
        <v>0.16800000000000001</v>
      </c>
      <c r="H182" s="5">
        <v>0.1</v>
      </c>
      <c r="I182" s="5">
        <v>0.28699999999999998</v>
      </c>
    </row>
    <row r="183" spans="1:9" x14ac:dyDescent="0.2">
      <c r="A183" s="1">
        <v>44136</v>
      </c>
      <c r="B183" s="5">
        <v>3.7770000000000001</v>
      </c>
      <c r="C183" s="5">
        <v>1.2050000000000001</v>
      </c>
      <c r="D183" s="5">
        <v>1.0069999999999999</v>
      </c>
      <c r="E183" s="5">
        <v>0.40300000000000002</v>
      </c>
      <c r="F183" s="5">
        <v>9.7000000000000003E-2</v>
      </c>
      <c r="G183" s="5">
        <v>0.2</v>
      </c>
      <c r="H183" s="5">
        <v>0.10299999999999999</v>
      </c>
      <c r="I183" s="5">
        <v>0.28699999999999998</v>
      </c>
    </row>
    <row r="184" spans="1:9" x14ac:dyDescent="0.2">
      <c r="A184" s="1">
        <v>44166</v>
      </c>
      <c r="B184" s="5">
        <v>3.7519999999999998</v>
      </c>
      <c r="C184" s="5">
        <v>1.169</v>
      </c>
      <c r="D184" s="5">
        <v>0.97699999999999998</v>
      </c>
      <c r="E184" s="5">
        <v>0.38300000000000001</v>
      </c>
      <c r="F184" s="5">
        <v>9.0999999999999998E-2</v>
      </c>
      <c r="G184" s="5">
        <v>0.18099999999999999</v>
      </c>
      <c r="H184" s="5">
        <v>9.6000000000000002E-2</v>
      </c>
      <c r="I184" s="5">
        <v>0.29499999999999998</v>
      </c>
    </row>
    <row r="185" spans="1:9" x14ac:dyDescent="0.2">
      <c r="A185" s="1">
        <v>44197</v>
      </c>
      <c r="B185" s="5">
        <v>3.8239999999999998</v>
      </c>
      <c r="C185" s="5">
        <v>1.133</v>
      </c>
      <c r="D185" s="5">
        <v>0.95599999999999996</v>
      </c>
      <c r="E185" s="5">
        <v>0.38200000000000001</v>
      </c>
      <c r="F185" s="5">
        <v>8.8999999999999996E-2</v>
      </c>
      <c r="G185" s="5">
        <v>0.17299999999999999</v>
      </c>
      <c r="H185" s="5">
        <v>9.5000000000000001E-2</v>
      </c>
      <c r="I185" s="5">
        <v>0.28899999999999998</v>
      </c>
    </row>
    <row r="186" spans="1:9" x14ac:dyDescent="0.2">
      <c r="A186" s="1">
        <v>44228</v>
      </c>
      <c r="B186" s="5">
        <v>3.157</v>
      </c>
      <c r="C186" s="5">
        <v>1.07</v>
      </c>
      <c r="D186" s="5">
        <v>0.80900000000000005</v>
      </c>
      <c r="E186" s="5">
        <v>0.377</v>
      </c>
      <c r="F186" s="5">
        <v>7.4999999999999997E-2</v>
      </c>
      <c r="G186" s="5">
        <v>0.121</v>
      </c>
      <c r="H186" s="5">
        <v>6.7000000000000004E-2</v>
      </c>
      <c r="I186" s="5">
        <v>0.27400000000000002</v>
      </c>
    </row>
    <row r="187" spans="1:9" x14ac:dyDescent="0.2">
      <c r="A187" s="1">
        <v>44256</v>
      </c>
      <c r="B187" s="5">
        <v>3.9870000000000001</v>
      </c>
      <c r="C187" s="5">
        <v>1.0940000000000001</v>
      </c>
      <c r="D187" s="5">
        <v>0.997</v>
      </c>
      <c r="E187" s="5">
        <v>0.373</v>
      </c>
      <c r="F187" s="5">
        <v>9.9000000000000005E-2</v>
      </c>
      <c r="G187" s="5">
        <v>0.16700000000000001</v>
      </c>
      <c r="H187" s="5">
        <v>9.0999999999999998E-2</v>
      </c>
      <c r="I187" s="5">
        <v>0.28599999999999998</v>
      </c>
    </row>
    <row r="188" spans="1:9" x14ac:dyDescent="0.2">
      <c r="A188" s="1">
        <v>44287</v>
      </c>
      <c r="B188" s="5">
        <v>4.0069999999999997</v>
      </c>
      <c r="C188" s="5">
        <v>1.107</v>
      </c>
      <c r="D188" s="5">
        <v>1.0009999999999999</v>
      </c>
      <c r="E188" s="5">
        <v>0.40699999999999997</v>
      </c>
      <c r="F188" s="5">
        <v>9.6000000000000002E-2</v>
      </c>
      <c r="G188" s="5">
        <v>0.16900000000000001</v>
      </c>
      <c r="H188" s="5">
        <v>8.5999999999999993E-2</v>
      </c>
      <c r="I188" s="5">
        <v>0.28799999999999998</v>
      </c>
    </row>
    <row r="189" spans="1:9" x14ac:dyDescent="0.2">
      <c r="A189" s="1">
        <v>44317</v>
      </c>
      <c r="B189" s="5">
        <v>4.0890000000000004</v>
      </c>
      <c r="C189" s="5">
        <v>1.1140000000000001</v>
      </c>
      <c r="D189" s="5">
        <v>0.97599999999999998</v>
      </c>
      <c r="E189" s="5">
        <v>0.41099999999999998</v>
      </c>
      <c r="F189" s="5">
        <v>0.108</v>
      </c>
      <c r="G189" s="5">
        <v>0.16900000000000001</v>
      </c>
      <c r="H189" s="5">
        <v>8.7999999999999995E-2</v>
      </c>
      <c r="I189" s="5">
        <v>0.28299999999999997</v>
      </c>
    </row>
    <row r="190" spans="1:9" x14ac:dyDescent="0.2">
      <c r="A190" s="1">
        <v>44348</v>
      </c>
      <c r="B190" s="5">
        <v>4.1079999999999997</v>
      </c>
      <c r="C190" s="5">
        <v>1.117</v>
      </c>
      <c r="D190" s="5">
        <v>0.96499999999999997</v>
      </c>
      <c r="E190" s="5">
        <v>0.39900000000000002</v>
      </c>
      <c r="F190" s="5">
        <v>0.11</v>
      </c>
      <c r="G190" s="5">
        <v>0.16300000000000001</v>
      </c>
      <c r="H190" s="5">
        <v>8.5999999999999993E-2</v>
      </c>
      <c r="I190" s="5">
        <v>0.29199999999999998</v>
      </c>
    </row>
    <row r="191" spans="1:9" x14ac:dyDescent="0.2">
      <c r="A191" s="1">
        <v>44378</v>
      </c>
      <c r="B191" s="5">
        <v>4.1760000000000002</v>
      </c>
      <c r="C191" s="5">
        <v>1.0620000000000001</v>
      </c>
      <c r="D191" s="5">
        <v>0.98399999999999999</v>
      </c>
      <c r="E191" s="5">
        <v>0.40500000000000003</v>
      </c>
      <c r="F191" s="5">
        <v>0.11</v>
      </c>
      <c r="G191" s="5">
        <v>0.157</v>
      </c>
      <c r="H191" s="5">
        <v>8.4000000000000005E-2</v>
      </c>
      <c r="I191" s="5">
        <v>0.28000000000000003</v>
      </c>
    </row>
    <row r="192" spans="1:9" x14ac:dyDescent="0.2">
      <c r="A192" s="1">
        <v>44409</v>
      </c>
      <c r="B192" s="5">
        <v>4.274</v>
      </c>
      <c r="C192" s="5">
        <v>1.095</v>
      </c>
      <c r="D192" s="5">
        <v>0.98499999999999999</v>
      </c>
      <c r="E192" s="5">
        <v>0.41</v>
      </c>
      <c r="F192" s="5">
        <v>0.115</v>
      </c>
      <c r="G192" s="5">
        <v>0.153</v>
      </c>
      <c r="H192" s="5">
        <v>8.2000000000000003E-2</v>
      </c>
      <c r="I192" s="5">
        <v>0.28299999999999997</v>
      </c>
    </row>
    <row r="193" spans="1:9" x14ac:dyDescent="0.2">
      <c r="A193" s="1">
        <v>44440</v>
      </c>
      <c r="B193" s="5">
        <v>4.3479999999999999</v>
      </c>
      <c r="C193" s="5">
        <v>1.101</v>
      </c>
      <c r="D193" s="5">
        <v>0.99</v>
      </c>
      <c r="E193" s="5">
        <v>0.42399999999999999</v>
      </c>
      <c r="F193" s="5">
        <v>0.11899999999999999</v>
      </c>
      <c r="G193" s="5">
        <v>0.157</v>
      </c>
      <c r="H193" s="5">
        <v>0.09</v>
      </c>
      <c r="I193" s="5">
        <v>0.28399999999999997</v>
      </c>
    </row>
    <row r="194" spans="1:9" x14ac:dyDescent="0.2">
      <c r="A194" s="1">
        <v>44470</v>
      </c>
      <c r="B194" s="5">
        <v>4.4109999999999996</v>
      </c>
      <c r="C194" s="5">
        <v>1.097</v>
      </c>
      <c r="D194" s="5">
        <v>0.95799999999999996</v>
      </c>
      <c r="E194" s="5">
        <v>0.45</v>
      </c>
      <c r="F194" s="5">
        <v>0.113</v>
      </c>
      <c r="G194" s="5">
        <v>0.16</v>
      </c>
      <c r="H194" s="5">
        <v>8.6999999999999994E-2</v>
      </c>
      <c r="I194" s="5">
        <v>0.27600000000000002</v>
      </c>
    </row>
    <row r="195" spans="1:9" x14ac:dyDescent="0.2">
      <c r="A195" s="1">
        <v>44501</v>
      </c>
      <c r="B195" s="5">
        <v>4.444</v>
      </c>
      <c r="C195" s="5">
        <v>1.1479999999999999</v>
      </c>
      <c r="D195" s="5">
        <v>0.96</v>
      </c>
      <c r="E195" s="5">
        <v>0.44400000000000001</v>
      </c>
      <c r="F195" s="5">
        <v>0.11799999999999999</v>
      </c>
      <c r="G195" s="5">
        <v>0.153</v>
      </c>
      <c r="H195" s="5">
        <v>8.5000000000000006E-2</v>
      </c>
      <c r="I195" s="5">
        <v>0.28499999999999998</v>
      </c>
    </row>
    <row r="196" spans="1:9" x14ac:dyDescent="0.2">
      <c r="A196" s="1">
        <v>44531</v>
      </c>
      <c r="B196" s="5">
        <v>4.4359999999999999</v>
      </c>
      <c r="C196" s="5">
        <v>1.1319999999999999</v>
      </c>
      <c r="D196" s="5">
        <v>0.95499999999999996</v>
      </c>
      <c r="E196" s="5">
        <v>0.44400000000000001</v>
      </c>
      <c r="F196" s="5">
        <v>0.123</v>
      </c>
      <c r="G196" s="5">
        <v>0.153</v>
      </c>
      <c r="H196" s="5">
        <v>8.5000000000000006E-2</v>
      </c>
      <c r="I196" s="5">
        <v>0.28399999999999997</v>
      </c>
    </row>
    <row r="197" spans="1:9" x14ac:dyDescent="0.2">
      <c r="A197" s="1">
        <v>44562</v>
      </c>
      <c r="B197" s="5">
        <v>4.3339999999999996</v>
      </c>
      <c r="C197" s="5">
        <v>1.079</v>
      </c>
      <c r="D197" s="5">
        <v>0.93700000000000006</v>
      </c>
      <c r="E197" s="5">
        <v>0.42499999999999999</v>
      </c>
      <c r="F197" s="5">
        <v>0.107</v>
      </c>
      <c r="G197" s="5">
        <v>0.15</v>
      </c>
      <c r="H197" s="5">
        <v>8.4000000000000005E-2</v>
      </c>
      <c r="I197" s="5">
        <v>0.28199999999999997</v>
      </c>
    </row>
    <row r="198" spans="1:9" x14ac:dyDescent="0.2">
      <c r="A198" s="1">
        <v>44593</v>
      </c>
      <c r="B198" s="5">
        <v>4.3819999999999997</v>
      </c>
      <c r="C198" s="5">
        <v>1.081</v>
      </c>
      <c r="D198" s="5">
        <v>0.93300000000000005</v>
      </c>
      <c r="E198" s="5">
        <v>0.432</v>
      </c>
      <c r="F198" s="5">
        <v>0.121</v>
      </c>
      <c r="G198" s="5">
        <v>0.14499999999999999</v>
      </c>
      <c r="H198" s="5">
        <v>7.8E-2</v>
      </c>
      <c r="I198" s="5">
        <v>0.28599999999999998</v>
      </c>
    </row>
    <row r="199" spans="1:9" x14ac:dyDescent="0.2">
      <c r="A199" s="1">
        <v>44621</v>
      </c>
      <c r="B199" s="5">
        <v>4.577</v>
      </c>
      <c r="C199" s="5">
        <v>1.117</v>
      </c>
      <c r="D199" s="5">
        <v>0.93799999999999994</v>
      </c>
      <c r="E199" s="5">
        <v>0.441</v>
      </c>
      <c r="F199" s="5">
        <v>0.11899999999999999</v>
      </c>
      <c r="G199" s="5">
        <v>0.157</v>
      </c>
      <c r="H199" s="5">
        <v>9.0999999999999998E-2</v>
      </c>
      <c r="I199" s="5">
        <v>0.29699999999999999</v>
      </c>
    </row>
    <row r="200" spans="1:9" x14ac:dyDescent="0.2">
      <c r="A200" s="1">
        <v>44652</v>
      </c>
      <c r="B200" s="5">
        <v>4.6429999999999998</v>
      </c>
      <c r="C200" s="5">
        <v>0.90400000000000003</v>
      </c>
      <c r="D200" s="5">
        <v>0.96199999999999997</v>
      </c>
      <c r="E200" s="5">
        <v>0.44</v>
      </c>
      <c r="F200" s="5">
        <v>0.11799999999999999</v>
      </c>
      <c r="G200" s="5">
        <v>0.157</v>
      </c>
      <c r="H200" s="5">
        <v>9.5000000000000001E-2</v>
      </c>
      <c r="I200" s="5">
        <v>0.30299999999999999</v>
      </c>
    </row>
    <row r="201" spans="1:9" x14ac:dyDescent="0.2">
      <c r="A201" s="1">
        <v>44682</v>
      </c>
      <c r="B201" s="5">
        <v>4.6340000000000003</v>
      </c>
      <c r="C201" s="5">
        <v>1.0489999999999999</v>
      </c>
      <c r="D201" s="5">
        <v>0.95</v>
      </c>
      <c r="E201" s="5">
        <v>0.43099999999999999</v>
      </c>
      <c r="F201" s="5">
        <v>0.12</v>
      </c>
      <c r="G201" s="5">
        <v>0.156</v>
      </c>
      <c r="H201" s="5">
        <v>9.5000000000000001E-2</v>
      </c>
      <c r="I201" s="5">
        <v>0.317</v>
      </c>
    </row>
    <row r="202" spans="1:9" x14ac:dyDescent="0.2">
      <c r="A202" s="1">
        <v>44713</v>
      </c>
      <c r="B202" s="5">
        <v>4.6260000000000003</v>
      </c>
      <c r="C202" s="5">
        <v>1.095</v>
      </c>
      <c r="D202" s="5">
        <v>0.98</v>
      </c>
      <c r="E202" s="5">
        <v>0.42399999999999999</v>
      </c>
      <c r="F202" s="5">
        <v>0.121</v>
      </c>
      <c r="G202" s="5">
        <v>0.151</v>
      </c>
      <c r="H202" s="5">
        <v>9.4E-2</v>
      </c>
      <c r="I202" s="5">
        <v>0.31900000000000001</v>
      </c>
    </row>
    <row r="203" spans="1:9" x14ac:dyDescent="0.2">
      <c r="A203" s="1">
        <v>44743</v>
      </c>
      <c r="B203" s="5">
        <v>4.6929999999999996</v>
      </c>
      <c r="C203" s="5">
        <v>1.0669999999999999</v>
      </c>
      <c r="D203" s="5">
        <v>0.96799999999999997</v>
      </c>
      <c r="E203" s="5">
        <v>0.42399999999999999</v>
      </c>
      <c r="F203" s="5">
        <v>0.123</v>
      </c>
      <c r="G203" s="5">
        <v>0.14599999999999999</v>
      </c>
      <c r="H203" s="5">
        <v>8.8999999999999996E-2</v>
      </c>
      <c r="I203" s="5">
        <v>0.32</v>
      </c>
    </row>
    <row r="204" spans="1:9" x14ac:dyDescent="0.2">
      <c r="A204" s="1">
        <v>44774</v>
      </c>
      <c r="B204" s="5">
        <v>4.76</v>
      </c>
      <c r="C204" s="5">
        <v>1.0680000000000001</v>
      </c>
      <c r="D204" s="5">
        <v>0.98299999999999998</v>
      </c>
      <c r="E204" s="5">
        <v>0.42699999999999999</v>
      </c>
      <c r="F204" s="5">
        <v>0.11899999999999999</v>
      </c>
      <c r="G204" s="5">
        <v>0.14899999999999999</v>
      </c>
      <c r="H204" s="5">
        <v>9.0999999999999998E-2</v>
      </c>
      <c r="I204" s="5">
        <v>0.32700000000000001</v>
      </c>
    </row>
    <row r="205" spans="1:9" x14ac:dyDescent="0.2">
      <c r="A205" s="1">
        <v>44805</v>
      </c>
      <c r="B205" s="5">
        <v>4.8849999999999998</v>
      </c>
      <c r="C205" s="5">
        <v>1.117</v>
      </c>
      <c r="D205" s="5">
        <v>1.006</v>
      </c>
      <c r="E205" s="5">
        <v>0.42699999999999999</v>
      </c>
      <c r="F205" s="5">
        <v>0.115</v>
      </c>
      <c r="G205" s="5">
        <v>0.14199999999999999</v>
      </c>
      <c r="H205" s="5">
        <v>0.09</v>
      </c>
      <c r="I205" s="5">
        <v>0.32900000000000001</v>
      </c>
    </row>
    <row r="206" spans="1:9" x14ac:dyDescent="0.2">
      <c r="A206" s="1">
        <v>44835</v>
      </c>
      <c r="B206" s="5">
        <v>4.9450000000000003</v>
      </c>
      <c r="C206" s="5">
        <v>1.1100000000000001</v>
      </c>
      <c r="D206" s="5">
        <v>1.0069999999999999</v>
      </c>
      <c r="E206" s="5">
        <v>0.42899999999999999</v>
      </c>
      <c r="F206" s="5">
        <v>0.112</v>
      </c>
      <c r="G206" s="5">
        <v>0.154</v>
      </c>
      <c r="H206" s="5">
        <v>8.6999999999999994E-2</v>
      </c>
      <c r="I206" s="5">
        <v>0.33700000000000002</v>
      </c>
    </row>
    <row r="207" spans="1:9" x14ac:dyDescent="0.2">
      <c r="A207" s="1">
        <v>44866</v>
      </c>
      <c r="B207" s="5">
        <v>4.9880000000000004</v>
      </c>
      <c r="C207" s="5">
        <v>1.0940000000000001</v>
      </c>
      <c r="D207" s="5">
        <v>0.97799999999999998</v>
      </c>
      <c r="E207" s="5">
        <v>0.441</v>
      </c>
      <c r="F207" s="5">
        <v>0.113</v>
      </c>
      <c r="G207" s="5">
        <v>0.16</v>
      </c>
      <c r="H207" s="5">
        <v>9.4E-2</v>
      </c>
      <c r="I207" s="5">
        <v>0.32900000000000001</v>
      </c>
    </row>
    <row r="208" spans="1:9" x14ac:dyDescent="0.2">
      <c r="A208" s="1">
        <v>44896</v>
      </c>
      <c r="B208" s="5">
        <v>4.97</v>
      </c>
      <c r="C208" s="5">
        <v>0.96099999999999997</v>
      </c>
      <c r="D208" s="5">
        <v>0.94899999999999995</v>
      </c>
      <c r="E208" s="5">
        <v>0.40400000000000003</v>
      </c>
      <c r="F208" s="5">
        <v>0.11899999999999999</v>
      </c>
      <c r="G208" s="5">
        <v>0.15</v>
      </c>
      <c r="H208" s="5">
        <v>8.7999999999999995E-2</v>
      </c>
      <c r="I208" s="5">
        <v>0.313</v>
      </c>
    </row>
    <row r="209" spans="1:9" x14ac:dyDescent="0.2">
      <c r="A209" s="1">
        <v>44927</v>
      </c>
      <c r="B209" s="5">
        <v>5.0620000000000003</v>
      </c>
      <c r="C209" s="5">
        <v>1.0640000000000001</v>
      </c>
      <c r="D209" s="5">
        <v>0.97599999999999998</v>
      </c>
      <c r="E209" s="5">
        <v>0.41599999999999998</v>
      </c>
      <c r="F209" s="5">
        <v>0.128</v>
      </c>
      <c r="G209" s="5">
        <v>0.157</v>
      </c>
      <c r="H209" s="5">
        <v>9.2999999999999999E-2</v>
      </c>
      <c r="I209" s="5">
        <v>0.31</v>
      </c>
    </row>
    <row r="210" spans="1:9" x14ac:dyDescent="0.2">
      <c r="A210" s="1">
        <v>44958</v>
      </c>
      <c r="B210" s="5">
        <v>5.0140000000000002</v>
      </c>
      <c r="C210" s="5">
        <v>1.159</v>
      </c>
      <c r="D210" s="5">
        <v>0.99</v>
      </c>
      <c r="E210" s="5">
        <v>0.41</v>
      </c>
      <c r="F210" s="5">
        <v>0.128</v>
      </c>
      <c r="G210" s="5">
        <v>0.155</v>
      </c>
      <c r="H210" s="5">
        <v>9.2999999999999999E-2</v>
      </c>
      <c r="I210" s="5">
        <v>0.32100000000000001</v>
      </c>
    </row>
    <row r="211" spans="1:9" x14ac:dyDescent="0.2">
      <c r="A211" s="1">
        <v>44986</v>
      </c>
      <c r="B211" s="5">
        <v>5.1790000000000003</v>
      </c>
      <c r="C211" s="5">
        <v>1.1259999999999999</v>
      </c>
      <c r="D211" s="5">
        <v>1.024</v>
      </c>
      <c r="E211" s="5">
        <v>0.43099999999999999</v>
      </c>
      <c r="F211" s="5">
        <v>0.125</v>
      </c>
      <c r="G211" s="5">
        <v>0.154</v>
      </c>
      <c r="H211" s="5">
        <v>9.6000000000000002E-2</v>
      </c>
      <c r="I211" s="5">
        <v>0.34300000000000003</v>
      </c>
    </row>
    <row r="212" spans="1:9" x14ac:dyDescent="0.2">
      <c r="A212" s="1">
        <v>45017</v>
      </c>
      <c r="B212" s="5">
        <v>5.1760000000000002</v>
      </c>
      <c r="C212" s="5">
        <v>1.1339999999999999</v>
      </c>
      <c r="D212" s="5">
        <v>1.002</v>
      </c>
      <c r="E212" s="5">
        <v>0.44600000000000001</v>
      </c>
      <c r="F212" s="5">
        <v>0.127</v>
      </c>
      <c r="G212" s="5">
        <v>0.14799999999999999</v>
      </c>
      <c r="H212" s="5">
        <v>9.2999999999999999E-2</v>
      </c>
      <c r="I212" s="5">
        <v>0.33400000000000002</v>
      </c>
    </row>
    <row r="213" spans="1:9" x14ac:dyDescent="0.2">
      <c r="A213" s="1">
        <v>45047</v>
      </c>
      <c r="B213" s="5">
        <v>5.1550000000000002</v>
      </c>
      <c r="C213" s="5">
        <v>1.137</v>
      </c>
      <c r="D213" s="5">
        <v>1.0269999999999999</v>
      </c>
      <c r="E213" s="5">
        <v>0.44900000000000001</v>
      </c>
      <c r="F213" s="5">
        <v>0.125</v>
      </c>
      <c r="G213" s="5">
        <v>0.14899999999999999</v>
      </c>
      <c r="H213" s="5">
        <v>0.104</v>
      </c>
      <c r="I213" s="5">
        <v>0.33500000000000002</v>
      </c>
    </row>
    <row r="214" spans="1:9" x14ac:dyDescent="0.2">
      <c r="A214" s="1">
        <v>45078</v>
      </c>
      <c r="B214" s="5">
        <v>5.093</v>
      </c>
      <c r="C214" s="5">
        <v>1.17</v>
      </c>
      <c r="D214" s="5">
        <v>1.038</v>
      </c>
      <c r="E214" s="5">
        <v>0.45700000000000002</v>
      </c>
      <c r="F214" s="5">
        <v>0.11899999999999999</v>
      </c>
      <c r="G214" s="5">
        <v>0.14299999999999999</v>
      </c>
      <c r="H214" s="5">
        <v>0.10100000000000001</v>
      </c>
      <c r="I214" s="5">
        <v>0.34499999999999997</v>
      </c>
    </row>
    <row r="215" spans="1:9" x14ac:dyDescent="0.2">
      <c r="A215" s="1">
        <v>45108</v>
      </c>
      <c r="B215" s="5">
        <v>5.1779999999999999</v>
      </c>
      <c r="C215" s="5">
        <v>1.179</v>
      </c>
      <c r="D215" s="5">
        <v>1.04</v>
      </c>
      <c r="E215" s="5">
        <v>0.44900000000000001</v>
      </c>
      <c r="F215" s="5">
        <v>0.123</v>
      </c>
      <c r="G215" s="5">
        <v>0.14199999999999999</v>
      </c>
      <c r="H215" s="5">
        <v>0.10299999999999999</v>
      </c>
      <c r="I215" s="5">
        <v>0.32200000000000001</v>
      </c>
    </row>
    <row r="216" spans="1:9" x14ac:dyDescent="0.2">
      <c r="A216" s="1">
        <v>45139</v>
      </c>
      <c r="B216" s="5">
        <v>5.2530000000000001</v>
      </c>
      <c r="C216" s="5">
        <v>1.2190000000000001</v>
      </c>
      <c r="D216" s="5">
        <v>1.0129999999999999</v>
      </c>
      <c r="E216" s="5">
        <v>0.45700000000000002</v>
      </c>
      <c r="F216" s="5">
        <v>0.126</v>
      </c>
      <c r="G216" s="5">
        <v>0.13600000000000001</v>
      </c>
      <c r="H216" s="5">
        <v>9.7000000000000003E-2</v>
      </c>
      <c r="I216" s="5">
        <v>0.33300000000000002</v>
      </c>
    </row>
    <row r="217" spans="1:9" x14ac:dyDescent="0.2">
      <c r="A217" s="1">
        <v>45170</v>
      </c>
      <c r="B217" s="5">
        <v>5.258</v>
      </c>
      <c r="C217" s="5">
        <v>1.3</v>
      </c>
      <c r="D217" s="5">
        <v>1.0109999999999999</v>
      </c>
      <c r="E217" s="5">
        <v>0.45400000000000001</v>
      </c>
      <c r="F217" s="5">
        <v>0.13</v>
      </c>
      <c r="G217" s="5">
        <v>0.13600000000000001</v>
      </c>
      <c r="H217" s="5">
        <v>9.1999999999999998E-2</v>
      </c>
      <c r="I217" s="5">
        <v>0.33400000000000002</v>
      </c>
    </row>
    <row r="218" spans="1:9" x14ac:dyDescent="0.2">
      <c r="A218" s="1">
        <v>45200</v>
      </c>
      <c r="B218" s="5">
        <v>5.3220000000000001</v>
      </c>
      <c r="C218" s="5">
        <v>1.268</v>
      </c>
      <c r="D218" s="5">
        <v>0.97799999999999998</v>
      </c>
      <c r="E218" s="5">
        <v>0.46600000000000003</v>
      </c>
      <c r="F218" s="5">
        <v>0.13200000000000001</v>
      </c>
      <c r="G218" s="5">
        <v>0.13500000000000001</v>
      </c>
      <c r="H218" s="5">
        <v>8.8999999999999996E-2</v>
      </c>
      <c r="I218" s="5">
        <v>0.33800000000000002</v>
      </c>
    </row>
    <row r="219" spans="1:9" x14ac:dyDescent="0.2">
      <c r="A219" s="1">
        <v>45231</v>
      </c>
      <c r="B219" s="5">
        <v>5.49</v>
      </c>
      <c r="C219" s="5">
        <v>1.2929999999999999</v>
      </c>
      <c r="D219" s="5">
        <v>0.97099999999999997</v>
      </c>
      <c r="E219" s="5">
        <v>0.47799999999999998</v>
      </c>
      <c r="F219" s="5">
        <v>0.128</v>
      </c>
      <c r="G219" s="5">
        <v>0.13700000000000001</v>
      </c>
      <c r="H219" s="5">
        <v>8.8999999999999996E-2</v>
      </c>
      <c r="I219" s="5">
        <v>0.34300000000000003</v>
      </c>
    </row>
    <row r="220" spans="1:9" x14ac:dyDescent="0.2">
      <c r="A220" s="1">
        <v>45261</v>
      </c>
      <c r="B220" s="5">
        <v>5.5110000000000001</v>
      </c>
      <c r="C220" s="5">
        <v>1.288</v>
      </c>
      <c r="D220" s="5">
        <v>0.94199999999999995</v>
      </c>
      <c r="E220" s="5">
        <v>0.49</v>
      </c>
      <c r="F220" s="5">
        <v>0.11700000000000001</v>
      </c>
      <c r="G220" s="5">
        <v>0.13600000000000001</v>
      </c>
      <c r="H220" s="5">
        <v>8.6999999999999994E-2</v>
      </c>
      <c r="I220" s="5">
        <v>0.34</v>
      </c>
    </row>
    <row r="221" spans="1:9" x14ac:dyDescent="0.2">
      <c r="A221" s="1">
        <v>45292</v>
      </c>
      <c r="B221" s="5">
        <v>5.2640000000000002</v>
      </c>
      <c r="C221" s="5">
        <v>1.1160000000000001</v>
      </c>
      <c r="D221" s="5">
        <v>0.90800000000000003</v>
      </c>
      <c r="E221" s="5">
        <v>0.44600000000000001</v>
      </c>
      <c r="F221" s="5">
        <v>0.111</v>
      </c>
      <c r="G221" s="5">
        <v>0.121</v>
      </c>
      <c r="H221" s="5">
        <v>7.8E-2</v>
      </c>
      <c r="I221" s="5">
        <v>0.31</v>
      </c>
    </row>
    <row r="222" spans="1:9" x14ac:dyDescent="0.2">
      <c r="A222" s="1">
        <v>45323</v>
      </c>
      <c r="B222" s="5">
        <v>5.4610000000000003</v>
      </c>
      <c r="C222" s="5">
        <v>1.27</v>
      </c>
      <c r="D222" s="5">
        <v>0.95099999999999996</v>
      </c>
      <c r="E222" s="5">
        <v>0.47099999999999997</v>
      </c>
      <c r="F222" s="5">
        <v>0.123</v>
      </c>
      <c r="G222" s="5">
        <v>0.13200000000000001</v>
      </c>
      <c r="H222" s="5">
        <v>8.1000000000000003E-2</v>
      </c>
      <c r="I222" s="5">
        <v>0.313</v>
      </c>
    </row>
    <row r="223" spans="1:9" x14ac:dyDescent="0.2">
      <c r="A223" s="1">
        <v>45352</v>
      </c>
      <c r="B223" s="5">
        <v>5.5410000000000004</v>
      </c>
      <c r="C223" s="5">
        <v>1.2490000000000001</v>
      </c>
      <c r="D223" s="5">
        <v>0.96599999999999997</v>
      </c>
      <c r="E223" s="5">
        <v>0.47299999999999998</v>
      </c>
      <c r="F223" s="5">
        <v>0.125</v>
      </c>
      <c r="G223" s="5">
        <v>0.127</v>
      </c>
      <c r="H223" s="5">
        <v>0.08</v>
      </c>
      <c r="I223" s="5">
        <v>0.313</v>
      </c>
    </row>
    <row r="224" spans="1:9" x14ac:dyDescent="0.2">
      <c r="A224" s="1">
        <v>45383</v>
      </c>
      <c r="B224" s="5">
        <v>5.5359999999999996</v>
      </c>
      <c r="C224" s="5">
        <v>1.262</v>
      </c>
      <c r="D224" s="5">
        <v>1.008</v>
      </c>
      <c r="E224" s="5">
        <v>0.45500000000000002</v>
      </c>
      <c r="F224" s="5">
        <v>0.16500000000000001</v>
      </c>
      <c r="G224" s="5">
        <v>0.126</v>
      </c>
      <c r="H224" s="5">
        <v>8.4000000000000005E-2</v>
      </c>
      <c r="I224" s="5">
        <v>0.317</v>
      </c>
    </row>
    <row r="225" spans="1:9" x14ac:dyDescent="0.2">
      <c r="A225" s="1">
        <v>45413</v>
      </c>
      <c r="B225" s="5">
        <v>5.5330000000000004</v>
      </c>
      <c r="C225" s="5">
        <v>1.2190000000000001</v>
      </c>
      <c r="D225" s="5">
        <v>1.04</v>
      </c>
      <c r="E225" s="5">
        <v>0.45800000000000002</v>
      </c>
      <c r="F225" s="5">
        <v>0.129</v>
      </c>
      <c r="G225" s="5">
        <v>0.11799999999999999</v>
      </c>
      <c r="H225" s="5">
        <v>8.5999999999999993E-2</v>
      </c>
      <c r="I225" s="5">
        <v>0.32900000000000001</v>
      </c>
    </row>
    <row r="226" spans="1:9" x14ac:dyDescent="0.2">
      <c r="A226" s="1">
        <v>45444</v>
      </c>
      <c r="B226" s="5">
        <v>5.5540000000000003</v>
      </c>
      <c r="C226" s="5">
        <v>1.2070000000000001</v>
      </c>
      <c r="D226" s="5">
        <v>1.0369999999999999</v>
      </c>
      <c r="E226" s="5">
        <v>0.44600000000000001</v>
      </c>
      <c r="F226" s="5">
        <v>0.128</v>
      </c>
      <c r="G226" s="5">
        <v>0.114</v>
      </c>
      <c r="H226" s="5">
        <v>8.1000000000000003E-2</v>
      </c>
      <c r="I226" s="5">
        <v>0.33400000000000002</v>
      </c>
    </row>
    <row r="227" spans="1:9" x14ac:dyDescent="0.2">
      <c r="A227" s="1">
        <v>45474</v>
      </c>
      <c r="B227" s="5">
        <v>5.5359999999999996</v>
      </c>
      <c r="C227" s="5">
        <v>1.1919999999999999</v>
      </c>
      <c r="D227" s="5">
        <v>1.0169999999999999</v>
      </c>
      <c r="E227" s="5">
        <v>0.44400000000000001</v>
      </c>
      <c r="F227" s="5">
        <v>0.127</v>
      </c>
      <c r="G227" s="5">
        <v>0.113</v>
      </c>
      <c r="H227" s="5">
        <v>7.9000000000000001E-2</v>
      </c>
      <c r="I227" s="5">
        <v>0.33300000000000002</v>
      </c>
    </row>
    <row r="228" spans="1:9" x14ac:dyDescent="0.2">
      <c r="A228" s="1">
        <v>45505</v>
      </c>
      <c r="B228" s="5">
        <v>5.6319999999999997</v>
      </c>
      <c r="C228" s="5">
        <v>1.206</v>
      </c>
      <c r="D228" s="5">
        <v>1.0489999999999999</v>
      </c>
      <c r="E228" s="5">
        <v>0.45400000000000001</v>
      </c>
      <c r="F228" s="5">
        <v>0.128</v>
      </c>
      <c r="G228" s="5">
        <v>0.113</v>
      </c>
      <c r="H228" s="5">
        <v>8.5000000000000006E-2</v>
      </c>
      <c r="I228" s="5">
        <v>0.34499999999999997</v>
      </c>
    </row>
    <row r="229" spans="1:9" x14ac:dyDescent="0.2">
      <c r="A229" s="1">
        <v>45536</v>
      </c>
      <c r="B229" s="5">
        <v>5.6340000000000003</v>
      </c>
      <c r="C229" s="5">
        <v>1.2290000000000001</v>
      </c>
      <c r="D229" s="5">
        <v>1.0649999999999999</v>
      </c>
      <c r="E229" s="5">
        <v>0.47199999999999998</v>
      </c>
      <c r="F229" s="5">
        <v>0.126</v>
      </c>
      <c r="G229" s="5">
        <v>0.11899999999999999</v>
      </c>
      <c r="H229" s="5">
        <v>9.0999999999999998E-2</v>
      </c>
      <c r="I229" s="5">
        <v>0.35899999999999999</v>
      </c>
    </row>
    <row r="230" spans="1:9" x14ac:dyDescent="0.2">
      <c r="A230" s="1">
        <v>45566</v>
      </c>
      <c r="B230" s="5">
        <v>5.73</v>
      </c>
      <c r="C230" s="5">
        <v>1.212</v>
      </c>
      <c r="D230" s="5">
        <v>1.0780000000000001</v>
      </c>
      <c r="E230" s="5">
        <v>0.49199999999999999</v>
      </c>
      <c r="F230" s="5">
        <v>0.13</v>
      </c>
      <c r="G230" s="5">
        <v>0.11799999999999999</v>
      </c>
      <c r="H230" s="5">
        <v>9.1999999999999998E-2</v>
      </c>
      <c r="I230" s="5">
        <v>0.35199999999999998</v>
      </c>
    </row>
    <row r="231" spans="1:9" x14ac:dyDescent="0.2">
      <c r="A231" s="1">
        <v>45597</v>
      </c>
      <c r="B231" s="5">
        <v>5.7069999999999999</v>
      </c>
      <c r="C231" s="5">
        <v>1.2589999999999999</v>
      </c>
      <c r="D231" s="5">
        <v>1.032</v>
      </c>
      <c r="E231" s="5">
        <v>0.51500000000000001</v>
      </c>
      <c r="F231" s="5">
        <v>0.127</v>
      </c>
      <c r="G231" s="5">
        <v>0.11799999999999999</v>
      </c>
      <c r="H231" s="5">
        <v>9.4E-2</v>
      </c>
      <c r="I231" s="5">
        <v>0.36</v>
      </c>
    </row>
    <row r="232" spans="1:9" x14ac:dyDescent="0.2">
      <c r="A232" s="1">
        <v>45627</v>
      </c>
      <c r="B232" s="5">
        <v>5.6079999999999997</v>
      </c>
      <c r="C232" s="5">
        <v>1.2210000000000001</v>
      </c>
      <c r="D232" s="5">
        <v>1.0049999999999999</v>
      </c>
      <c r="E232" s="5">
        <v>0.503</v>
      </c>
      <c r="F232" s="5">
        <v>0.126</v>
      </c>
      <c r="G232" s="5">
        <v>0.114</v>
      </c>
      <c r="H232" s="5">
        <v>9.2999999999999999E-2</v>
      </c>
      <c r="I232" s="5">
        <v>0.35399999999999998</v>
      </c>
    </row>
    <row r="233" spans="1:9" x14ac:dyDescent="0.2">
      <c r="A233" s="1">
        <v>45658</v>
      </c>
      <c r="B233" s="5">
        <v>5.4409999999999998</v>
      </c>
      <c r="C233" s="5">
        <v>1.204</v>
      </c>
      <c r="D233" s="5">
        <v>0.98099999999999998</v>
      </c>
      <c r="E233" s="5">
        <v>0.46600000000000003</v>
      </c>
      <c r="F233" s="5">
        <v>0.11899999999999999</v>
      </c>
      <c r="G233" s="5">
        <v>0.112</v>
      </c>
      <c r="H233" s="5">
        <v>9.0999999999999998E-2</v>
      </c>
      <c r="I233" s="5">
        <v>0.34200000000000003</v>
      </c>
    </row>
    <row r="234" spans="1:9" x14ac:dyDescent="0.2">
      <c r="A234" s="1">
        <v>45689</v>
      </c>
      <c r="B234" s="5">
        <v>5.5250000000000004</v>
      </c>
      <c r="C234" s="5">
        <v>1.1910000000000001</v>
      </c>
      <c r="D234" s="5">
        <v>1.042</v>
      </c>
      <c r="E234" s="5">
        <v>0.46200000000000002</v>
      </c>
      <c r="F234" s="5">
        <v>0.11799999999999999</v>
      </c>
      <c r="G234" s="5">
        <v>0.10299999999999999</v>
      </c>
      <c r="H234" s="5">
        <v>8.4000000000000005E-2</v>
      </c>
      <c r="I234" s="5">
        <v>0.35399999999999998</v>
      </c>
    </row>
    <row r="235" spans="1:9" x14ac:dyDescent="0.2">
      <c r="A235" s="1">
        <v>45717</v>
      </c>
      <c r="B235" s="5">
        <v>5.6210000000000004</v>
      </c>
      <c r="C235" s="5">
        <v>1.2230000000000001</v>
      </c>
      <c r="D235" s="5">
        <v>1.044</v>
      </c>
      <c r="E235" s="5">
        <v>0.46400000000000002</v>
      </c>
      <c r="F235" s="5">
        <v>0.11899999999999999</v>
      </c>
      <c r="G235" s="5">
        <v>0.11899999999999999</v>
      </c>
      <c r="H235" s="5">
        <v>8.5999999999999993E-2</v>
      </c>
      <c r="I235" s="5">
        <v>0.373</v>
      </c>
    </row>
    <row r="236" spans="1:9" x14ac:dyDescent="0.2">
      <c r="A236" s="1">
        <v>45748</v>
      </c>
      <c r="B236" s="5">
        <v>5.6280000000000001</v>
      </c>
      <c r="C236" s="5">
        <v>1.2010000000000001</v>
      </c>
      <c r="D236" s="5">
        <v>1.046</v>
      </c>
      <c r="E236" s="5">
        <v>0.44400000000000001</v>
      </c>
      <c r="F236" s="5">
        <v>0.124</v>
      </c>
      <c r="G236" s="5">
        <v>0.11700000000000001</v>
      </c>
      <c r="H236" s="5">
        <v>8.1000000000000003E-2</v>
      </c>
      <c r="I236" s="5">
        <v>0.36099999999999999</v>
      </c>
    </row>
    <row r="237" spans="1:9" x14ac:dyDescent="0.2">
      <c r="A237" s="1">
        <v>45778</v>
      </c>
      <c r="B237" s="5">
        <v>5.617</v>
      </c>
      <c r="C237" s="5">
        <v>1.151</v>
      </c>
      <c r="D237" s="5">
        <v>1.022</v>
      </c>
      <c r="E237" s="5">
        <v>0.45300000000000001</v>
      </c>
      <c r="F237" s="5">
        <v>0.11700000000000001</v>
      </c>
      <c r="G237" s="5">
        <v>0.11700000000000001</v>
      </c>
      <c r="H237" s="5">
        <v>8.1000000000000003E-2</v>
      </c>
      <c r="I237" s="5">
        <v>0.374</v>
      </c>
    </row>
    <row r="238" spans="1:9" x14ac:dyDescent="0.2">
      <c r="A238" s="1">
        <v>45809</v>
      </c>
      <c r="B238" s="5">
        <v>5.61</v>
      </c>
      <c r="C238" s="5">
        <v>1.194</v>
      </c>
      <c r="D238" s="5">
        <v>1.0169999999999999</v>
      </c>
      <c r="E238" s="5">
        <v>0.435</v>
      </c>
      <c r="F238" s="5">
        <v>0.115</v>
      </c>
      <c r="G238" s="5">
        <v>0.11600000000000001</v>
      </c>
      <c r="H238" s="5">
        <v>8.3000000000000004E-2</v>
      </c>
      <c r="I238" s="5">
        <v>0.38100000000000001</v>
      </c>
    </row>
    <row r="239" spans="1:9" x14ac:dyDescent="0.2">
      <c r="A239" s="1">
        <v>45839</v>
      </c>
      <c r="B239" s="5">
        <v>5.6260000000000003</v>
      </c>
      <c r="C239" s="5">
        <v>1.1950000000000001</v>
      </c>
      <c r="D239" s="5">
        <v>1.0069999999999999</v>
      </c>
      <c r="E239" s="5">
        <v>0.45800000000000002</v>
      </c>
      <c r="F239" s="5">
        <v>0.11799999999999999</v>
      </c>
      <c r="G239" s="5">
        <v>0.111</v>
      </c>
      <c r="H239" s="5">
        <v>8.2000000000000003E-2</v>
      </c>
      <c r="I239" s="5">
        <v>0.377</v>
      </c>
    </row>
    <row r="240" spans="1:9" x14ac:dyDescent="0.2">
      <c r="A240" s="1">
        <v>45870</v>
      </c>
      <c r="B240" s="5">
        <v>5.6189999999999998</v>
      </c>
      <c r="C240" s="5">
        <v>1.1639999999999999</v>
      </c>
      <c r="D240" s="5">
        <v>1.012</v>
      </c>
      <c r="E240" s="5">
        <v>0.46700000000000003</v>
      </c>
      <c r="F240" s="5">
        <v>0.121</v>
      </c>
      <c r="G240" s="5">
        <v>0.11</v>
      </c>
      <c r="H240" s="5">
        <v>8.4000000000000005E-2</v>
      </c>
      <c r="I240" s="5">
        <v>0.38700000000000001</v>
      </c>
    </row>
    <row r="241" spans="1:9" x14ac:dyDescent="0.2">
      <c r="A241" s="1">
        <v>45901</v>
      </c>
      <c r="B241" s="5">
        <v>5.625</v>
      </c>
      <c r="C241" s="5">
        <v>1.204</v>
      </c>
      <c r="D241" s="5">
        <v>1.02</v>
      </c>
      <c r="E241" s="5">
        <v>0.47299999999999998</v>
      </c>
      <c r="F241" s="5">
        <v>0.122</v>
      </c>
      <c r="G241" s="5">
        <v>0.114</v>
      </c>
      <c r="H241" s="5">
        <v>8.6999999999999994E-2</v>
      </c>
      <c r="I241" s="5">
        <v>0.39500000000000002</v>
      </c>
    </row>
    <row r="242" spans="1:9" x14ac:dyDescent="0.2">
      <c r="A242" s="1">
        <v>45931</v>
      </c>
      <c r="B242" s="5">
        <v>5.6280000000000001</v>
      </c>
      <c r="C242" s="5">
        <v>1.1930000000000001</v>
      </c>
      <c r="D242" s="5">
        <v>1.012</v>
      </c>
      <c r="E242" s="5">
        <v>0.48799999999999999</v>
      </c>
      <c r="F242" s="5">
        <v>0.125</v>
      </c>
      <c r="G242" s="5">
        <v>0.115</v>
      </c>
      <c r="H242" s="5">
        <v>8.5999999999999993E-2</v>
      </c>
      <c r="I242" s="5">
        <v>0.39300000000000002</v>
      </c>
    </row>
    <row r="243" spans="1:9" x14ac:dyDescent="0.2">
      <c r="A243" s="1">
        <v>45962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</row>
    <row r="244" spans="1:9" x14ac:dyDescent="0.2">
      <c r="A244" s="1">
        <v>45992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</row>
    <row r="245" spans="1:9" x14ac:dyDescent="0.2">
      <c r="A245" s="1">
        <v>46023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</row>
    <row r="246" spans="1:9" x14ac:dyDescent="0.2">
      <c r="A246" s="1">
        <v>46054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</row>
    <row r="247" spans="1:9" x14ac:dyDescent="0.2">
      <c r="A247" s="1">
        <v>46082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</row>
    <row r="248" spans="1:9" x14ac:dyDescent="0.2">
      <c r="A248" s="1">
        <v>46113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</row>
    <row r="249" spans="1:9" x14ac:dyDescent="0.2">
      <c r="A249" s="1">
        <v>46143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</row>
    <row r="250" spans="1:9" x14ac:dyDescent="0.2">
      <c r="A250" s="1">
        <v>46174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</row>
    <row r="251" spans="1:9" x14ac:dyDescent="0.2">
      <c r="A251" s="1">
        <v>46204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</row>
    <row r="252" spans="1:9" x14ac:dyDescent="0.2">
      <c r="A252" s="1">
        <v>46235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</row>
    <row r="253" spans="1:9" x14ac:dyDescent="0.2">
      <c r="A253" s="1">
        <v>46266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</row>
    <row r="254" spans="1:9" x14ac:dyDescent="0.2">
      <c r="A254" s="1">
        <v>46296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</row>
    <row r="255" spans="1:9" x14ac:dyDescent="0.2">
      <c r="A255" s="1">
        <v>46327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9" x14ac:dyDescent="0.2">
      <c r="A256" s="1">
        <v>46357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</row>
    <row r="257" spans="1:8" x14ac:dyDescent="0.2">
      <c r="A257" s="1"/>
      <c r="B257" s="5"/>
      <c r="C257" s="5"/>
      <c r="D257" s="275"/>
      <c r="G257" s="30"/>
      <c r="H257" s="13"/>
    </row>
    <row r="258" spans="1:8" x14ac:dyDescent="0.2">
      <c r="A258" s="267" t="s">
        <v>997</v>
      </c>
    </row>
    <row r="259" spans="1:8" x14ac:dyDescent="0.2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">
      <c r="A261" s="3"/>
      <c r="B261" s="4" t="s">
        <v>330</v>
      </c>
    </row>
    <row r="262" spans="1:8" x14ac:dyDescent="0.2">
      <c r="A262" s="13">
        <v>82</v>
      </c>
      <c r="B262">
        <v>0</v>
      </c>
    </row>
    <row r="263" spans="1:8" x14ac:dyDescent="0.2">
      <c r="A263" s="13">
        <v>82</v>
      </c>
      <c r="B263">
        <v>1</v>
      </c>
    </row>
  </sheetData>
  <hyperlinks>
    <hyperlink ref="A3" location="Contents!A1" display="Return to Contents" xr:uid="{500300CF-C742-4AA9-B236-03E4372F71DD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3DCE-5E95-4EE8-8334-B560AB45CFB8}">
  <sheetPr>
    <pageSetUpPr fitToPage="1"/>
  </sheetPr>
  <dimension ref="A1:Q263"/>
  <sheetViews>
    <sheetView zoomScaleNormal="100" workbookViewId="0"/>
  </sheetViews>
  <sheetFormatPr defaultRowHeight="12.75" x14ac:dyDescent="0.2"/>
  <cols>
    <col min="1" max="1" width="9.28515625" customWidth="1"/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967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626</v>
      </c>
      <c r="Q6" s="273" t="s">
        <v>648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274" t="s">
        <v>642</v>
      </c>
      <c r="Q7" s="273" t="s">
        <v>649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P8" s="274" t="s">
        <v>643</v>
      </c>
      <c r="Q8" s="273" t="s">
        <v>650</v>
      </c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P9" s="274" t="s">
        <v>644</v>
      </c>
      <c r="Q9" s="273" t="s">
        <v>651</v>
      </c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P10" s="274" t="s">
        <v>628</v>
      </c>
      <c r="Q10" s="273" t="s">
        <v>652</v>
      </c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P11" s="274" t="s">
        <v>627</v>
      </c>
      <c r="Q11" s="273" t="s">
        <v>653</v>
      </c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P12" s="274" t="s">
        <v>645</v>
      </c>
      <c r="Q12" s="273" t="s">
        <v>654</v>
      </c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P13" s="274" t="s">
        <v>646</v>
      </c>
      <c r="Q13" s="273" t="s">
        <v>655</v>
      </c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P14" s="274" t="s">
        <v>631</v>
      </c>
      <c r="Q14" s="273" t="s">
        <v>656</v>
      </c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P15" s="274" t="s">
        <v>629</v>
      </c>
      <c r="Q15" s="273" t="s">
        <v>672</v>
      </c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  <c r="P16" s="274" t="s">
        <v>632</v>
      </c>
      <c r="Q16" s="273" t="s">
        <v>657</v>
      </c>
    </row>
    <row r="17" spans="1:17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P17" s="274" t="s">
        <v>647</v>
      </c>
      <c r="Q17" s="273" t="s">
        <v>658</v>
      </c>
    </row>
    <row r="18" spans="1:17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7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7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7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7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7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7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7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7" x14ac:dyDescent="0.2">
      <c r="B26" s="23"/>
      <c r="C26" s="270"/>
      <c r="D26" s="270"/>
      <c r="E26" s="270"/>
    </row>
    <row r="27" spans="1:17" x14ac:dyDescent="0.2">
      <c r="A27" s="2"/>
      <c r="B27" s="26"/>
    </row>
    <row r="28" spans="1:17" x14ac:dyDescent="0.2">
      <c r="A28" s="4"/>
      <c r="B28" s="44" t="s">
        <v>626</v>
      </c>
      <c r="C28" s="54" t="s">
        <v>642</v>
      </c>
      <c r="D28" s="54" t="s">
        <v>643</v>
      </c>
      <c r="E28" s="54" t="s">
        <v>644</v>
      </c>
      <c r="F28" s="54" t="s">
        <v>628</v>
      </c>
      <c r="G28" s="54" t="s">
        <v>627</v>
      </c>
      <c r="H28" s="54" t="s">
        <v>645</v>
      </c>
      <c r="I28" s="54" t="s">
        <v>646</v>
      </c>
      <c r="J28" s="54" t="s">
        <v>631</v>
      </c>
      <c r="K28" s="54" t="s">
        <v>629</v>
      </c>
      <c r="L28" s="54" t="s">
        <v>632</v>
      </c>
      <c r="M28" s="54" t="s">
        <v>647</v>
      </c>
    </row>
    <row r="29" spans="1:17" x14ac:dyDescent="0.2">
      <c r="A29" s="1">
        <f t="shared" ref="A29:A92" si="0">EOMONTH(A30,-1)</f>
        <v>39478</v>
      </c>
      <c r="B29" s="5">
        <v>0.36399999999999999</v>
      </c>
      <c r="C29" s="5">
        <v>8.7999999999999995E-2</v>
      </c>
      <c r="D29" s="5">
        <v>5.1999999999999998E-2</v>
      </c>
      <c r="E29" s="5">
        <v>1E-3</v>
      </c>
      <c r="F29" s="5">
        <v>0</v>
      </c>
      <c r="G29" s="5">
        <v>5.2999999999999999E-2</v>
      </c>
      <c r="H29" s="5">
        <v>3.3570000000000002</v>
      </c>
      <c r="I29" s="5">
        <v>0.438</v>
      </c>
      <c r="J29" s="5">
        <v>0.72899999999999998</v>
      </c>
      <c r="K29" s="5">
        <v>0.45900000000000002</v>
      </c>
      <c r="L29" s="5">
        <v>0.34799999999999998</v>
      </c>
      <c r="M29" s="5">
        <v>1.724</v>
      </c>
    </row>
    <row r="30" spans="1:17" x14ac:dyDescent="0.2">
      <c r="A30" s="1">
        <f t="shared" si="0"/>
        <v>39507</v>
      </c>
      <c r="B30" s="5">
        <v>0.377</v>
      </c>
      <c r="C30" s="5">
        <v>8.4000000000000005E-2</v>
      </c>
      <c r="D30" s="5">
        <v>5.7000000000000002E-2</v>
      </c>
      <c r="E30" s="5">
        <v>1E-3</v>
      </c>
      <c r="F30" s="5">
        <v>0</v>
      </c>
      <c r="G30" s="5">
        <v>5.1999999999999998E-2</v>
      </c>
      <c r="H30" s="5">
        <v>3.46</v>
      </c>
      <c r="I30" s="5">
        <v>0.496</v>
      </c>
      <c r="J30" s="5">
        <v>0.751</v>
      </c>
      <c r="K30" s="5">
        <v>0.48699999999999999</v>
      </c>
      <c r="L30" s="5">
        <v>0.36699999999999999</v>
      </c>
      <c r="M30" s="5">
        <v>1.726</v>
      </c>
    </row>
    <row r="31" spans="1:17" x14ac:dyDescent="0.2">
      <c r="A31" s="1">
        <f t="shared" si="0"/>
        <v>39538</v>
      </c>
      <c r="B31" s="5">
        <v>0.38400000000000001</v>
      </c>
      <c r="C31" s="5">
        <v>8.5999999999999993E-2</v>
      </c>
      <c r="D31" s="5">
        <v>5.8000000000000003E-2</v>
      </c>
      <c r="E31" s="5">
        <v>1E-3</v>
      </c>
      <c r="F31" s="5">
        <v>0</v>
      </c>
      <c r="G31" s="5">
        <v>5.3999999999999999E-2</v>
      </c>
      <c r="H31" s="5">
        <v>3.5249999999999999</v>
      </c>
      <c r="I31" s="5">
        <v>0.56699999999999995</v>
      </c>
      <c r="J31" s="5">
        <v>0.73399999999999999</v>
      </c>
      <c r="K31" s="5">
        <v>0.51</v>
      </c>
      <c r="L31" s="5">
        <v>0.39800000000000002</v>
      </c>
      <c r="M31" s="5">
        <v>1.7709999999999999</v>
      </c>
    </row>
    <row r="32" spans="1:17" x14ac:dyDescent="0.2">
      <c r="A32" s="1">
        <f t="shared" si="0"/>
        <v>39568</v>
      </c>
      <c r="B32" s="5">
        <v>0.38100000000000001</v>
      </c>
      <c r="C32" s="5">
        <v>0.10199999999999999</v>
      </c>
      <c r="D32" s="5">
        <v>0.06</v>
      </c>
      <c r="E32" s="5">
        <v>1E-3</v>
      </c>
      <c r="F32" s="5">
        <v>1E-3</v>
      </c>
      <c r="G32" s="5">
        <v>5.8000000000000003E-2</v>
      </c>
      <c r="H32" s="5">
        <v>3.5910000000000002</v>
      </c>
      <c r="I32" s="5">
        <v>0.60099999999999998</v>
      </c>
      <c r="J32" s="5">
        <v>0.75</v>
      </c>
      <c r="K32" s="5">
        <v>0.52400000000000002</v>
      </c>
      <c r="L32" s="5">
        <v>0.439</v>
      </c>
      <c r="M32" s="5">
        <v>1.762</v>
      </c>
    </row>
    <row r="33" spans="1:13" x14ac:dyDescent="0.2">
      <c r="A33" s="1">
        <f t="shared" si="0"/>
        <v>39599</v>
      </c>
      <c r="B33" s="5">
        <v>0.39500000000000002</v>
      </c>
      <c r="C33" s="5">
        <v>0.106</v>
      </c>
      <c r="D33" s="5">
        <v>6.6000000000000003E-2</v>
      </c>
      <c r="E33" s="5">
        <v>1E-3</v>
      </c>
      <c r="F33" s="5">
        <v>1E-3</v>
      </c>
      <c r="G33" s="5">
        <v>6.2E-2</v>
      </c>
      <c r="H33" s="5">
        <v>3.7330000000000001</v>
      </c>
      <c r="I33" s="5">
        <v>0.63600000000000001</v>
      </c>
      <c r="J33" s="5">
        <v>0.748</v>
      </c>
      <c r="K33" s="5">
        <v>0.53100000000000003</v>
      </c>
      <c r="L33" s="5">
        <v>0.48199999999999998</v>
      </c>
      <c r="M33" s="5">
        <v>1.7649999999999999</v>
      </c>
    </row>
    <row r="34" spans="1:13" x14ac:dyDescent="0.2">
      <c r="A34" s="1">
        <f t="shared" si="0"/>
        <v>39629</v>
      </c>
      <c r="B34" s="5">
        <v>0.38900000000000001</v>
      </c>
      <c r="C34" s="5">
        <v>0.108</v>
      </c>
      <c r="D34" s="5">
        <v>7.6999999999999999E-2</v>
      </c>
      <c r="E34" s="5">
        <v>1E-3</v>
      </c>
      <c r="F34" s="5">
        <v>1E-3</v>
      </c>
      <c r="G34" s="5">
        <v>6.3E-2</v>
      </c>
      <c r="H34" s="5">
        <v>3.7669999999999999</v>
      </c>
      <c r="I34" s="5">
        <v>0.68500000000000005</v>
      </c>
      <c r="J34" s="5">
        <v>0.74199999999999999</v>
      </c>
      <c r="K34" s="5">
        <v>0.53600000000000003</v>
      </c>
      <c r="L34" s="5">
        <v>0.51900000000000002</v>
      </c>
      <c r="M34" s="5">
        <v>1.8029999999999999</v>
      </c>
    </row>
    <row r="35" spans="1:13" x14ac:dyDescent="0.2">
      <c r="A35" s="1">
        <f t="shared" si="0"/>
        <v>39660</v>
      </c>
      <c r="B35" s="5">
        <v>0.41199999999999998</v>
      </c>
      <c r="C35" s="5">
        <v>0.122</v>
      </c>
      <c r="D35" s="5">
        <v>8.3000000000000004E-2</v>
      </c>
      <c r="E35" s="5">
        <v>1E-3</v>
      </c>
      <c r="F35" s="5">
        <v>0</v>
      </c>
      <c r="G35" s="5">
        <v>6.5000000000000002E-2</v>
      </c>
      <c r="H35" s="5">
        <v>3.8650000000000002</v>
      </c>
      <c r="I35" s="5">
        <v>0.73899999999999999</v>
      </c>
      <c r="J35" s="5">
        <v>0.72699999999999998</v>
      </c>
      <c r="K35" s="5">
        <v>0.53300000000000003</v>
      </c>
      <c r="L35" s="5">
        <v>0.56399999999999995</v>
      </c>
      <c r="M35" s="5">
        <v>1.804</v>
      </c>
    </row>
    <row r="36" spans="1:13" x14ac:dyDescent="0.2">
      <c r="A36" s="1">
        <f t="shared" si="0"/>
        <v>39691</v>
      </c>
      <c r="B36" s="5">
        <v>0.41699999999999998</v>
      </c>
      <c r="C36" s="5">
        <v>0.13200000000000001</v>
      </c>
      <c r="D36" s="5">
        <v>9.0999999999999998E-2</v>
      </c>
      <c r="E36" s="5">
        <v>1E-3</v>
      </c>
      <c r="F36" s="5">
        <v>0</v>
      </c>
      <c r="G36" s="5">
        <v>6.8000000000000005E-2</v>
      </c>
      <c r="H36" s="5">
        <v>4.0010000000000003</v>
      </c>
      <c r="I36" s="5">
        <v>0.79400000000000004</v>
      </c>
      <c r="J36" s="5">
        <v>0.71899999999999997</v>
      </c>
      <c r="K36" s="5">
        <v>0.54500000000000004</v>
      </c>
      <c r="L36" s="5">
        <v>0.58599999999999997</v>
      </c>
      <c r="M36" s="5">
        <v>1.796</v>
      </c>
    </row>
    <row r="37" spans="1:13" x14ac:dyDescent="0.2">
      <c r="A37" s="1">
        <f t="shared" si="0"/>
        <v>39721</v>
      </c>
      <c r="B37" s="5">
        <v>0.33800000000000002</v>
      </c>
      <c r="C37" s="5">
        <v>0.16</v>
      </c>
      <c r="D37" s="5">
        <v>9.2999999999999999E-2</v>
      </c>
      <c r="E37" s="5">
        <v>1E-3</v>
      </c>
      <c r="F37" s="5">
        <v>1E-3</v>
      </c>
      <c r="G37" s="5">
        <v>6.9000000000000006E-2</v>
      </c>
      <c r="H37" s="5">
        <v>4.0460000000000003</v>
      </c>
      <c r="I37" s="5">
        <v>0.877</v>
      </c>
      <c r="J37" s="5">
        <v>0.71499999999999997</v>
      </c>
      <c r="K37" s="5">
        <v>0.55000000000000004</v>
      </c>
      <c r="L37" s="5">
        <v>0.61899999999999999</v>
      </c>
      <c r="M37" s="5">
        <v>1.7669999999999999</v>
      </c>
    </row>
    <row r="38" spans="1:13" x14ac:dyDescent="0.2">
      <c r="A38" s="1">
        <f t="shared" si="0"/>
        <v>39752</v>
      </c>
      <c r="B38" s="5">
        <v>0.39400000000000002</v>
      </c>
      <c r="C38" s="5">
        <v>0.21099999999999999</v>
      </c>
      <c r="D38" s="5">
        <v>0.112</v>
      </c>
      <c r="E38" s="5">
        <v>1E-3</v>
      </c>
      <c r="F38" s="5">
        <v>4.0000000000000001E-3</v>
      </c>
      <c r="G38" s="5">
        <v>7.6999999999999999E-2</v>
      </c>
      <c r="H38" s="5">
        <v>4.1970000000000001</v>
      </c>
      <c r="I38" s="5">
        <v>0.90500000000000003</v>
      </c>
      <c r="J38" s="5">
        <v>0.67800000000000005</v>
      </c>
      <c r="K38" s="5">
        <v>0.54400000000000004</v>
      </c>
      <c r="L38" s="5">
        <v>0.63700000000000001</v>
      </c>
      <c r="M38" s="5">
        <v>1.8129999999999999</v>
      </c>
    </row>
    <row r="39" spans="1:13" x14ac:dyDescent="0.2">
      <c r="A39" s="1">
        <f t="shared" si="0"/>
        <v>39782</v>
      </c>
      <c r="B39" s="5">
        <v>0.42499999999999999</v>
      </c>
      <c r="C39" s="5">
        <v>0.26800000000000002</v>
      </c>
      <c r="D39" s="5">
        <v>0.13100000000000001</v>
      </c>
      <c r="E39" s="5">
        <v>1E-3</v>
      </c>
      <c r="F39" s="5">
        <v>5.0000000000000001E-3</v>
      </c>
      <c r="G39" s="5">
        <v>0.08</v>
      </c>
      <c r="H39" s="5">
        <v>4.2670000000000003</v>
      </c>
      <c r="I39" s="5">
        <v>0.95599999999999996</v>
      </c>
      <c r="J39" s="5">
        <v>0.69799999999999995</v>
      </c>
      <c r="K39" s="5">
        <v>0.56000000000000005</v>
      </c>
      <c r="L39" s="5">
        <v>0.68300000000000005</v>
      </c>
      <c r="M39" s="5">
        <v>1.7949999999999999</v>
      </c>
    </row>
    <row r="40" spans="1:13" x14ac:dyDescent="0.2">
      <c r="A40" s="1">
        <f t="shared" si="0"/>
        <v>39813</v>
      </c>
      <c r="B40" s="5">
        <v>0.43099999999999999</v>
      </c>
      <c r="C40" s="5">
        <v>0.36699999999999999</v>
      </c>
      <c r="D40" s="5">
        <v>0.14199999999999999</v>
      </c>
      <c r="E40" s="5">
        <v>1E-3</v>
      </c>
      <c r="F40" s="5">
        <v>4.0000000000000001E-3</v>
      </c>
      <c r="G40" s="5">
        <v>6.6000000000000003E-2</v>
      </c>
      <c r="H40" s="5">
        <v>4.2969999999999997</v>
      </c>
      <c r="I40" s="5">
        <v>1.0389999999999999</v>
      </c>
      <c r="J40" s="5">
        <v>0.746</v>
      </c>
      <c r="K40" s="5">
        <v>0.53300000000000003</v>
      </c>
      <c r="L40" s="5">
        <v>0.73399999999999999</v>
      </c>
      <c r="M40" s="5">
        <v>1.782</v>
      </c>
    </row>
    <row r="41" spans="1:13" x14ac:dyDescent="0.2">
      <c r="A41" s="1">
        <f t="shared" si="0"/>
        <v>39844</v>
      </c>
      <c r="B41" s="5">
        <v>0.433</v>
      </c>
      <c r="C41" s="5">
        <v>0.41499999999999998</v>
      </c>
      <c r="D41" s="5">
        <v>0.14499999999999999</v>
      </c>
      <c r="E41" s="5">
        <v>1E-3</v>
      </c>
      <c r="F41" s="5">
        <v>5.0000000000000001E-3</v>
      </c>
      <c r="G41" s="5">
        <v>7.1999999999999995E-2</v>
      </c>
      <c r="H41" s="5">
        <v>4.3319999999999999</v>
      </c>
      <c r="I41" s="5">
        <v>1.1140000000000001</v>
      </c>
      <c r="J41" s="5">
        <v>0.74</v>
      </c>
      <c r="K41" s="5">
        <v>0.53800000000000003</v>
      </c>
      <c r="L41" s="5">
        <v>0.77200000000000002</v>
      </c>
      <c r="M41" s="5">
        <v>1.7789999999999999</v>
      </c>
    </row>
    <row r="42" spans="1:13" x14ac:dyDescent="0.2">
      <c r="A42" s="1">
        <f t="shared" si="0"/>
        <v>39872</v>
      </c>
      <c r="B42" s="5">
        <v>0.442</v>
      </c>
      <c r="C42" s="5">
        <v>0.497</v>
      </c>
      <c r="D42" s="5">
        <v>0.16900000000000001</v>
      </c>
      <c r="E42" s="5">
        <v>1E-3</v>
      </c>
      <c r="F42" s="5">
        <v>8.0000000000000002E-3</v>
      </c>
      <c r="G42" s="5">
        <v>7.4999999999999997E-2</v>
      </c>
      <c r="H42" s="5">
        <v>4.43</v>
      </c>
      <c r="I42" s="5">
        <v>1.135</v>
      </c>
      <c r="J42" s="5">
        <v>0.745</v>
      </c>
      <c r="K42" s="5">
        <v>0.55500000000000005</v>
      </c>
      <c r="L42" s="5">
        <v>0.80700000000000005</v>
      </c>
      <c r="M42" s="5">
        <v>1.8</v>
      </c>
    </row>
    <row r="43" spans="1:13" x14ac:dyDescent="0.2">
      <c r="A43" s="1">
        <f t="shared" si="0"/>
        <v>39903</v>
      </c>
      <c r="B43" s="5">
        <v>0.45100000000000001</v>
      </c>
      <c r="C43" s="5">
        <v>0.59599999999999997</v>
      </c>
      <c r="D43" s="5">
        <v>0.191</v>
      </c>
      <c r="E43" s="5">
        <v>1E-3</v>
      </c>
      <c r="F43" s="5">
        <v>0.01</v>
      </c>
      <c r="G43" s="5">
        <v>7.9000000000000001E-2</v>
      </c>
      <c r="H43" s="5">
        <v>4.4530000000000003</v>
      </c>
      <c r="I43" s="5">
        <v>1.2</v>
      </c>
      <c r="J43" s="5">
        <v>0.70099999999999996</v>
      </c>
      <c r="K43" s="5">
        <v>0.56599999999999995</v>
      </c>
      <c r="L43" s="5">
        <v>0.83199999999999996</v>
      </c>
      <c r="M43" s="5">
        <v>1.7390000000000001</v>
      </c>
    </row>
    <row r="44" spans="1:13" x14ac:dyDescent="0.2">
      <c r="A44" s="1">
        <f t="shared" si="0"/>
        <v>39933</v>
      </c>
      <c r="B44" s="5">
        <v>0.44800000000000001</v>
      </c>
      <c r="C44" s="5">
        <v>0.75</v>
      </c>
      <c r="D44" s="5">
        <v>0.222</v>
      </c>
      <c r="E44" s="5">
        <v>1E-3</v>
      </c>
      <c r="F44" s="5">
        <v>1.2E-2</v>
      </c>
      <c r="G44" s="5">
        <v>8.4000000000000005E-2</v>
      </c>
      <c r="H44" s="5">
        <v>4.41</v>
      </c>
      <c r="I44" s="5">
        <v>1.2869999999999999</v>
      </c>
      <c r="J44" s="5">
        <v>0.69499999999999995</v>
      </c>
      <c r="K44" s="5">
        <v>0.54200000000000004</v>
      </c>
      <c r="L44" s="5">
        <v>0.83799999999999997</v>
      </c>
      <c r="M44" s="5">
        <v>1.7609999999999999</v>
      </c>
    </row>
    <row r="45" spans="1:13" x14ac:dyDescent="0.2">
      <c r="A45" s="1">
        <f t="shared" si="0"/>
        <v>39964</v>
      </c>
      <c r="B45" s="5">
        <v>0.45700000000000002</v>
      </c>
      <c r="C45" s="5">
        <v>0.89200000000000002</v>
      </c>
      <c r="D45" s="5">
        <v>0.23899999999999999</v>
      </c>
      <c r="E45" s="5">
        <v>1E-3</v>
      </c>
      <c r="F45" s="5">
        <v>1.7999999999999999E-2</v>
      </c>
      <c r="G45" s="5">
        <v>8.5999999999999993E-2</v>
      </c>
      <c r="H45" s="5">
        <v>4.3280000000000003</v>
      </c>
      <c r="I45" s="5">
        <v>1.349</v>
      </c>
      <c r="J45" s="5">
        <v>0.71099999999999997</v>
      </c>
      <c r="K45" s="5">
        <v>0.55300000000000005</v>
      </c>
      <c r="L45" s="5">
        <v>0.83699999999999997</v>
      </c>
      <c r="M45" s="5">
        <v>1.7629999999999999</v>
      </c>
    </row>
    <row r="46" spans="1:13" x14ac:dyDescent="0.2">
      <c r="A46" s="1">
        <f t="shared" si="0"/>
        <v>39994</v>
      </c>
      <c r="B46" s="5">
        <v>0.45400000000000001</v>
      </c>
      <c r="C46" s="5">
        <v>1.056</v>
      </c>
      <c r="D46" s="5">
        <v>0.26100000000000001</v>
      </c>
      <c r="E46" s="5">
        <v>1E-3</v>
      </c>
      <c r="F46" s="5">
        <v>2.1999999999999999E-2</v>
      </c>
      <c r="G46" s="5">
        <v>8.7999999999999995E-2</v>
      </c>
      <c r="H46" s="5">
        <v>4.2670000000000003</v>
      </c>
      <c r="I46" s="5">
        <v>1.4239999999999999</v>
      </c>
      <c r="J46" s="5">
        <v>0.71899999999999997</v>
      </c>
      <c r="K46" s="5">
        <v>0.54600000000000004</v>
      </c>
      <c r="L46" s="5">
        <v>0.85099999999999998</v>
      </c>
      <c r="M46" s="5">
        <v>1.7170000000000001</v>
      </c>
    </row>
    <row r="47" spans="1:13" x14ac:dyDescent="0.2">
      <c r="A47" s="1">
        <f t="shared" si="0"/>
        <v>40025</v>
      </c>
      <c r="B47" s="5">
        <v>0.44700000000000001</v>
      </c>
      <c r="C47" s="5">
        <v>1.1919999999999999</v>
      </c>
      <c r="D47" s="5">
        <v>0.46200000000000002</v>
      </c>
      <c r="E47" s="5">
        <v>1E-3</v>
      </c>
      <c r="F47" s="5">
        <v>3.1E-2</v>
      </c>
      <c r="G47" s="5">
        <v>9.2999999999999999E-2</v>
      </c>
      <c r="H47" s="5">
        <v>4.2190000000000003</v>
      </c>
      <c r="I47" s="5">
        <v>1.39</v>
      </c>
      <c r="J47" s="5">
        <v>0.71</v>
      </c>
      <c r="K47" s="5">
        <v>0.54200000000000004</v>
      </c>
      <c r="L47" s="5">
        <v>0.871</v>
      </c>
      <c r="M47" s="5">
        <v>1.708</v>
      </c>
    </row>
    <row r="48" spans="1:13" x14ac:dyDescent="0.2">
      <c r="A48" s="1">
        <f t="shared" si="0"/>
        <v>40056</v>
      </c>
      <c r="B48" s="5">
        <v>0.45</v>
      </c>
      <c r="C48" s="5">
        <v>1.399</v>
      </c>
      <c r="D48" s="5">
        <v>0.46899999999999997</v>
      </c>
      <c r="E48" s="5">
        <v>1E-3</v>
      </c>
      <c r="F48" s="5">
        <v>0.04</v>
      </c>
      <c r="G48" s="5">
        <v>9.6000000000000002E-2</v>
      </c>
      <c r="H48" s="5">
        <v>4.1509999999999998</v>
      </c>
      <c r="I48" s="5">
        <v>1.597</v>
      </c>
      <c r="J48" s="5">
        <v>0.70499999999999996</v>
      </c>
      <c r="K48" s="5">
        <v>0.54900000000000004</v>
      </c>
      <c r="L48" s="5">
        <v>0.84</v>
      </c>
      <c r="M48" s="5">
        <v>1.702</v>
      </c>
    </row>
    <row r="49" spans="1:13" x14ac:dyDescent="0.2">
      <c r="A49" s="1">
        <f t="shared" si="0"/>
        <v>40086</v>
      </c>
      <c r="B49" s="5">
        <v>0.46100000000000002</v>
      </c>
      <c r="C49" s="5">
        <v>1.591</v>
      </c>
      <c r="D49" s="5">
        <v>0.48</v>
      </c>
      <c r="E49" s="5">
        <v>1E-3</v>
      </c>
      <c r="F49" s="5">
        <v>5.0999999999999997E-2</v>
      </c>
      <c r="G49" s="5">
        <v>9.8000000000000004E-2</v>
      </c>
      <c r="H49" s="5">
        <v>4.0910000000000002</v>
      </c>
      <c r="I49" s="5">
        <v>1.1419999999999999</v>
      </c>
      <c r="J49" s="5">
        <v>0.66</v>
      </c>
      <c r="K49" s="5">
        <v>0.54700000000000004</v>
      </c>
      <c r="L49" s="5">
        <v>0.83399999999999996</v>
      </c>
      <c r="M49" s="5">
        <v>1.6930000000000001</v>
      </c>
    </row>
    <row r="50" spans="1:13" x14ac:dyDescent="0.2">
      <c r="A50" s="1">
        <f t="shared" si="0"/>
        <v>40117</v>
      </c>
      <c r="B50" s="5">
        <v>0.46600000000000003</v>
      </c>
      <c r="C50" s="5">
        <v>1.8640000000000001</v>
      </c>
      <c r="D50" s="5">
        <v>0.48199999999999998</v>
      </c>
      <c r="E50" s="5">
        <v>1E-3</v>
      </c>
      <c r="F50" s="5">
        <v>7.2999999999999995E-2</v>
      </c>
      <c r="G50" s="5">
        <v>9.5000000000000001E-2</v>
      </c>
      <c r="H50" s="5">
        <v>4.117</v>
      </c>
      <c r="I50" s="5">
        <v>1.589</v>
      </c>
      <c r="J50" s="5">
        <v>0.67300000000000004</v>
      </c>
      <c r="K50" s="5">
        <v>0.52900000000000003</v>
      </c>
      <c r="L50" s="5">
        <v>0.879</v>
      </c>
      <c r="M50" s="5">
        <v>1.6830000000000001</v>
      </c>
    </row>
    <row r="51" spans="1:13" x14ac:dyDescent="0.2">
      <c r="A51" s="1">
        <f t="shared" si="0"/>
        <v>40147</v>
      </c>
      <c r="B51" s="5">
        <v>0.47199999999999998</v>
      </c>
      <c r="C51" s="5">
        <v>2.1309999999999998</v>
      </c>
      <c r="D51" s="5">
        <v>0.48899999999999999</v>
      </c>
      <c r="E51" s="5">
        <v>1E-3</v>
      </c>
      <c r="F51" s="5">
        <v>0.106</v>
      </c>
      <c r="G51" s="5">
        <v>9.8000000000000004E-2</v>
      </c>
      <c r="H51" s="5">
        <v>4.1020000000000003</v>
      </c>
      <c r="I51" s="5">
        <v>1.7769999999999999</v>
      </c>
      <c r="J51" s="5">
        <v>0.67700000000000005</v>
      </c>
      <c r="K51" s="5">
        <v>0.53800000000000003</v>
      </c>
      <c r="L51" s="5">
        <v>0.90900000000000003</v>
      </c>
      <c r="M51" s="5">
        <v>1.6859999999999999</v>
      </c>
    </row>
    <row r="52" spans="1:13" x14ac:dyDescent="0.2">
      <c r="A52" s="1">
        <f t="shared" si="0"/>
        <v>40178</v>
      </c>
      <c r="B52" s="5">
        <v>0.46100000000000002</v>
      </c>
      <c r="C52" s="5">
        <v>2.1840000000000002</v>
      </c>
      <c r="D52" s="5">
        <v>0.48199999999999998</v>
      </c>
      <c r="E52" s="5">
        <v>1E-3</v>
      </c>
      <c r="F52" s="5">
        <v>0.105</v>
      </c>
      <c r="G52" s="5">
        <v>9.6000000000000002E-2</v>
      </c>
      <c r="H52" s="5">
        <v>4.0839999999999996</v>
      </c>
      <c r="I52" s="5">
        <v>1.8169999999999999</v>
      </c>
      <c r="J52" s="5">
        <v>0.64600000000000002</v>
      </c>
      <c r="K52" s="5">
        <v>0.52600000000000002</v>
      </c>
      <c r="L52" s="5">
        <v>0.93300000000000005</v>
      </c>
      <c r="M52" s="5">
        <v>1.641</v>
      </c>
    </row>
    <row r="53" spans="1:13" x14ac:dyDescent="0.2">
      <c r="A53" s="1">
        <f t="shared" si="0"/>
        <v>40209</v>
      </c>
      <c r="B53" s="5">
        <v>0.46800000000000003</v>
      </c>
      <c r="C53" s="5">
        <v>2.444</v>
      </c>
      <c r="D53" s="5">
        <v>0.54500000000000004</v>
      </c>
      <c r="E53" s="5">
        <v>1E-3</v>
      </c>
      <c r="F53" s="5">
        <v>0.115</v>
      </c>
      <c r="G53" s="5">
        <v>0.107</v>
      </c>
      <c r="H53" s="5">
        <v>4.125</v>
      </c>
      <c r="I53" s="5">
        <v>1.8120000000000001</v>
      </c>
      <c r="J53" s="5">
        <v>0.63200000000000001</v>
      </c>
      <c r="K53" s="5">
        <v>0.54300000000000004</v>
      </c>
      <c r="L53" s="5">
        <v>0.96499999999999997</v>
      </c>
      <c r="M53" s="5">
        <v>1.6220000000000001</v>
      </c>
    </row>
    <row r="54" spans="1:13" x14ac:dyDescent="0.2">
      <c r="A54" s="1">
        <f t="shared" si="0"/>
        <v>40237</v>
      </c>
      <c r="B54" s="5">
        <v>0.49</v>
      </c>
      <c r="C54" s="5">
        <v>2.6579999999999999</v>
      </c>
      <c r="D54" s="5">
        <v>0.66400000000000003</v>
      </c>
      <c r="E54" s="5">
        <v>1E-3</v>
      </c>
      <c r="F54" s="5">
        <v>0.123</v>
      </c>
      <c r="G54" s="5">
        <v>0.114</v>
      </c>
      <c r="H54" s="5">
        <v>4.1609999999999996</v>
      </c>
      <c r="I54" s="5">
        <v>1.839</v>
      </c>
      <c r="J54" s="5">
        <v>0.63400000000000001</v>
      </c>
      <c r="K54" s="5">
        <v>0.55100000000000005</v>
      </c>
      <c r="L54" s="5">
        <v>1.008</v>
      </c>
      <c r="M54" s="5">
        <v>1.681</v>
      </c>
    </row>
    <row r="55" spans="1:13" x14ac:dyDescent="0.2">
      <c r="A55" s="1">
        <f t="shared" si="0"/>
        <v>40268</v>
      </c>
      <c r="B55" s="5">
        <v>0.497</v>
      </c>
      <c r="C55" s="5">
        <v>3.0249999999999999</v>
      </c>
      <c r="D55" s="5">
        <v>0.77500000000000002</v>
      </c>
      <c r="E55" s="5">
        <v>1E-3</v>
      </c>
      <c r="F55" s="5">
        <v>0.13500000000000001</v>
      </c>
      <c r="G55" s="5">
        <v>0.121</v>
      </c>
      <c r="H55" s="5">
        <v>4.2549999999999999</v>
      </c>
      <c r="I55" s="5">
        <v>1.8959999999999999</v>
      </c>
      <c r="J55" s="5">
        <v>0.61299999999999999</v>
      </c>
      <c r="K55" s="5">
        <v>0.55400000000000005</v>
      </c>
      <c r="L55" s="5">
        <v>1.0209999999999999</v>
      </c>
      <c r="M55" s="5">
        <v>1.7829999999999999</v>
      </c>
    </row>
    <row r="56" spans="1:13" x14ac:dyDescent="0.2">
      <c r="A56" s="1">
        <f t="shared" si="0"/>
        <v>40298</v>
      </c>
      <c r="B56" s="5">
        <v>0.50900000000000001</v>
      </c>
      <c r="C56" s="5">
        <v>3.1190000000000002</v>
      </c>
      <c r="D56" s="5">
        <v>0.878</v>
      </c>
      <c r="E56" s="5">
        <v>1E-3</v>
      </c>
      <c r="F56" s="5">
        <v>0.151</v>
      </c>
      <c r="G56" s="5">
        <v>0.127</v>
      </c>
      <c r="H56" s="5">
        <v>4.101</v>
      </c>
      <c r="I56" s="5">
        <v>2</v>
      </c>
      <c r="J56" s="5">
        <v>0.624</v>
      </c>
      <c r="K56" s="5">
        <v>0.56399999999999995</v>
      </c>
      <c r="L56" s="5">
        <v>1.018</v>
      </c>
      <c r="M56" s="5">
        <v>1.7549999999999999</v>
      </c>
    </row>
    <row r="57" spans="1:13" x14ac:dyDescent="0.2">
      <c r="A57" s="1">
        <f t="shared" si="0"/>
        <v>40329</v>
      </c>
      <c r="B57" s="5">
        <v>0.53500000000000003</v>
      </c>
      <c r="C57" s="5">
        <v>3.3319999999999999</v>
      </c>
      <c r="D57" s="5">
        <v>1.038</v>
      </c>
      <c r="E57" s="5">
        <v>1E-3</v>
      </c>
      <c r="F57" s="5">
        <v>0.185</v>
      </c>
      <c r="G57" s="5">
        <v>0.13600000000000001</v>
      </c>
      <c r="H57" s="5">
        <v>4.3559999999999999</v>
      </c>
      <c r="I57" s="5">
        <v>2.0289999999999999</v>
      </c>
      <c r="J57" s="5">
        <v>0.621</v>
      </c>
      <c r="K57" s="5">
        <v>0.57099999999999995</v>
      </c>
      <c r="L57" s="5">
        <v>1.133</v>
      </c>
      <c r="M57" s="5">
        <v>1.7490000000000001</v>
      </c>
    </row>
    <row r="58" spans="1:13" x14ac:dyDescent="0.2">
      <c r="A58" s="1">
        <f t="shared" si="0"/>
        <v>40359</v>
      </c>
      <c r="B58" s="5">
        <v>0.54</v>
      </c>
      <c r="C58" s="5">
        <v>3.6789999999999998</v>
      </c>
      <c r="D58" s="5">
        <v>1.1499999999999999</v>
      </c>
      <c r="E58" s="5">
        <v>1E-3</v>
      </c>
      <c r="F58" s="5">
        <v>0.22600000000000001</v>
      </c>
      <c r="G58" s="5">
        <v>0.14299999999999999</v>
      </c>
      <c r="H58" s="5">
        <v>4.327</v>
      </c>
      <c r="I58" s="5">
        <v>2.0720000000000001</v>
      </c>
      <c r="J58" s="5">
        <v>0.624</v>
      </c>
      <c r="K58" s="5">
        <v>0.56100000000000005</v>
      </c>
      <c r="L58" s="5">
        <v>1.0900000000000001</v>
      </c>
      <c r="M58" s="5">
        <v>1.764</v>
      </c>
    </row>
    <row r="59" spans="1:13" x14ac:dyDescent="0.2">
      <c r="A59" s="1">
        <f t="shared" si="0"/>
        <v>40390</v>
      </c>
      <c r="B59" s="5">
        <v>0.55800000000000005</v>
      </c>
      <c r="C59" s="5">
        <v>3.9569999999999999</v>
      </c>
      <c r="D59" s="5">
        <v>1.2609999999999999</v>
      </c>
      <c r="E59" s="5">
        <v>1E-3</v>
      </c>
      <c r="F59" s="5">
        <v>0.23899999999999999</v>
      </c>
      <c r="G59" s="5">
        <v>0.151</v>
      </c>
      <c r="H59" s="5">
        <v>4.4420000000000002</v>
      </c>
      <c r="I59" s="5">
        <v>2.1419999999999999</v>
      </c>
      <c r="J59" s="5">
        <v>0.63100000000000001</v>
      </c>
      <c r="K59" s="5">
        <v>0.52300000000000002</v>
      </c>
      <c r="L59" s="5">
        <v>1.0980000000000001</v>
      </c>
      <c r="M59" s="5">
        <v>1.8120000000000001</v>
      </c>
    </row>
    <row r="60" spans="1:13" x14ac:dyDescent="0.2">
      <c r="A60" s="1">
        <f t="shared" si="0"/>
        <v>40421</v>
      </c>
      <c r="B60" s="5">
        <v>0.56499999999999995</v>
      </c>
      <c r="C60" s="5">
        <v>4.1829999999999998</v>
      </c>
      <c r="D60" s="5">
        <v>1.4</v>
      </c>
      <c r="E60" s="5">
        <v>1E-3</v>
      </c>
      <c r="F60" s="5">
        <v>0.26900000000000002</v>
      </c>
      <c r="G60" s="5">
        <v>0.155</v>
      </c>
      <c r="H60" s="5">
        <v>4.4960000000000004</v>
      </c>
      <c r="I60" s="5">
        <v>2.23</v>
      </c>
      <c r="J60" s="5">
        <v>0.61799999999999999</v>
      </c>
      <c r="K60" s="5">
        <v>0.57499999999999996</v>
      </c>
      <c r="L60" s="5">
        <v>1.0589999999999999</v>
      </c>
      <c r="M60" s="5">
        <v>1.7909999999999999</v>
      </c>
    </row>
    <row r="61" spans="1:13" x14ac:dyDescent="0.2">
      <c r="A61" s="1">
        <f t="shared" si="0"/>
        <v>40451</v>
      </c>
      <c r="B61" s="5">
        <v>0.56899999999999995</v>
      </c>
      <c r="C61" s="5">
        <v>4.3840000000000003</v>
      </c>
      <c r="D61" s="5">
        <v>1.611</v>
      </c>
      <c r="E61" s="5">
        <v>1E-3</v>
      </c>
      <c r="F61" s="5">
        <v>0.309</v>
      </c>
      <c r="G61" s="5">
        <v>0.16700000000000001</v>
      </c>
      <c r="H61" s="5">
        <v>4.6459999999999999</v>
      </c>
      <c r="I61" s="5">
        <v>2.2610000000000001</v>
      </c>
      <c r="J61" s="5">
        <v>0.64200000000000002</v>
      </c>
      <c r="K61" s="5">
        <v>0.57599999999999996</v>
      </c>
      <c r="L61" s="5">
        <v>1.089</v>
      </c>
      <c r="M61" s="5">
        <v>1.82</v>
      </c>
    </row>
    <row r="62" spans="1:13" x14ac:dyDescent="0.2">
      <c r="A62" s="1">
        <f t="shared" si="0"/>
        <v>40482</v>
      </c>
      <c r="B62" s="5">
        <v>0.58799999999999997</v>
      </c>
      <c r="C62" s="5">
        <v>4.4619999999999997</v>
      </c>
      <c r="D62" s="5">
        <v>1.8720000000000001</v>
      </c>
      <c r="E62" s="5">
        <v>1E-3</v>
      </c>
      <c r="F62" s="5">
        <v>0.34699999999999998</v>
      </c>
      <c r="G62" s="5">
        <v>0.16700000000000001</v>
      </c>
      <c r="H62" s="5">
        <v>4.6509999999999998</v>
      </c>
      <c r="I62" s="5">
        <v>2.286</v>
      </c>
      <c r="J62" s="5">
        <v>0.63500000000000001</v>
      </c>
      <c r="K62" s="5">
        <v>0.57499999999999996</v>
      </c>
      <c r="L62" s="5">
        <v>1.097</v>
      </c>
      <c r="M62" s="5">
        <v>1.8260000000000001</v>
      </c>
    </row>
    <row r="63" spans="1:13" x14ac:dyDescent="0.2">
      <c r="A63" s="1">
        <f t="shared" si="0"/>
        <v>40512</v>
      </c>
      <c r="B63" s="5">
        <v>0.6</v>
      </c>
      <c r="C63" s="5">
        <v>4.8390000000000004</v>
      </c>
      <c r="D63" s="5">
        <v>2.02</v>
      </c>
      <c r="E63" s="5">
        <v>1E-3</v>
      </c>
      <c r="F63" s="5">
        <v>0.38700000000000001</v>
      </c>
      <c r="G63" s="5">
        <v>0.18099999999999999</v>
      </c>
      <c r="H63" s="5">
        <v>4.7089999999999996</v>
      </c>
      <c r="I63" s="5">
        <v>2.3199999999999998</v>
      </c>
      <c r="J63" s="5">
        <v>0.67500000000000004</v>
      </c>
      <c r="K63" s="5">
        <v>0.58299999999999996</v>
      </c>
      <c r="L63" s="5">
        <v>1.139</v>
      </c>
      <c r="M63" s="5">
        <v>1.9159999999999999</v>
      </c>
    </row>
    <row r="64" spans="1:13" x14ac:dyDescent="0.2">
      <c r="A64" s="1">
        <f t="shared" si="0"/>
        <v>40543</v>
      </c>
      <c r="B64" s="5">
        <v>0.60499999999999998</v>
      </c>
      <c r="C64" s="5">
        <v>5.1790000000000003</v>
      </c>
      <c r="D64" s="5">
        <v>2.141</v>
      </c>
      <c r="E64" s="5">
        <v>1E-3</v>
      </c>
      <c r="F64" s="5">
        <v>0.50600000000000001</v>
      </c>
      <c r="G64" s="5">
        <v>0.17299999999999999</v>
      </c>
      <c r="H64" s="5">
        <v>4.7309999999999999</v>
      </c>
      <c r="I64" s="5">
        <v>2.3820000000000001</v>
      </c>
      <c r="J64" s="5">
        <v>0.624</v>
      </c>
      <c r="K64" s="5">
        <v>0.58799999999999997</v>
      </c>
      <c r="L64" s="5">
        <v>1.1910000000000001</v>
      </c>
      <c r="M64" s="5">
        <v>1.871</v>
      </c>
    </row>
    <row r="65" spans="1:13" x14ac:dyDescent="0.2">
      <c r="A65" s="1">
        <f t="shared" si="0"/>
        <v>40574</v>
      </c>
      <c r="B65" s="5">
        <v>0.61699999999999999</v>
      </c>
      <c r="C65" s="5">
        <v>5.4459999999999997</v>
      </c>
      <c r="D65" s="5">
        <v>2.1579999999999999</v>
      </c>
      <c r="E65" s="5">
        <v>0</v>
      </c>
      <c r="F65" s="5">
        <v>0.56799999999999995</v>
      </c>
      <c r="G65" s="5">
        <v>0.152</v>
      </c>
      <c r="H65" s="5">
        <v>4.7039999999999997</v>
      </c>
      <c r="I65" s="5">
        <v>2.375</v>
      </c>
      <c r="J65" s="5">
        <v>0.59299999999999997</v>
      </c>
      <c r="K65" s="5">
        <v>0.57199999999999995</v>
      </c>
      <c r="L65" s="5">
        <v>1.226</v>
      </c>
      <c r="M65" s="5">
        <v>1.859</v>
      </c>
    </row>
    <row r="66" spans="1:13" x14ac:dyDescent="0.2">
      <c r="A66" s="1">
        <f t="shared" si="0"/>
        <v>40602</v>
      </c>
      <c r="B66" s="5">
        <v>0.55700000000000005</v>
      </c>
      <c r="C66" s="5">
        <v>5.6340000000000003</v>
      </c>
      <c r="D66" s="5">
        <v>2.4390000000000001</v>
      </c>
      <c r="E66" s="5">
        <v>0</v>
      </c>
      <c r="F66" s="5">
        <v>0.60699999999999998</v>
      </c>
      <c r="G66" s="5">
        <v>0.154</v>
      </c>
      <c r="H66" s="5">
        <v>4.4279999999999999</v>
      </c>
      <c r="I66" s="5">
        <v>2.35</v>
      </c>
      <c r="J66" s="5">
        <v>0.58099999999999996</v>
      </c>
      <c r="K66" s="5">
        <v>0.56599999999999995</v>
      </c>
      <c r="L66" s="5">
        <v>1.1619999999999999</v>
      </c>
      <c r="M66" s="5">
        <v>1.8740000000000001</v>
      </c>
    </row>
    <row r="67" spans="1:13" x14ac:dyDescent="0.2">
      <c r="A67" s="1">
        <f t="shared" si="0"/>
        <v>40633</v>
      </c>
      <c r="B67" s="5">
        <v>0.65800000000000003</v>
      </c>
      <c r="C67" s="5">
        <v>6.1219999999999999</v>
      </c>
      <c r="D67" s="5">
        <v>2.7240000000000002</v>
      </c>
      <c r="E67" s="5">
        <v>0</v>
      </c>
      <c r="F67" s="5">
        <v>0.625</v>
      </c>
      <c r="G67" s="5">
        <v>0.16400000000000001</v>
      </c>
      <c r="H67" s="5">
        <v>4.851</v>
      </c>
      <c r="I67" s="5">
        <v>2.4180000000000001</v>
      </c>
      <c r="J67" s="5">
        <v>0.625</v>
      </c>
      <c r="K67" s="5">
        <v>0.59699999999999998</v>
      </c>
      <c r="L67" s="5">
        <v>1.143</v>
      </c>
      <c r="M67" s="5">
        <v>1.9610000000000001</v>
      </c>
    </row>
    <row r="68" spans="1:13" x14ac:dyDescent="0.2">
      <c r="A68" s="1">
        <f t="shared" si="0"/>
        <v>40663</v>
      </c>
      <c r="B68" s="5">
        <v>0.67200000000000004</v>
      </c>
      <c r="C68" s="5">
        <v>6.3879999999999999</v>
      </c>
      <c r="D68" s="5">
        <v>2.9620000000000002</v>
      </c>
      <c r="E68" s="5">
        <v>0</v>
      </c>
      <c r="F68" s="5">
        <v>0.73399999999999999</v>
      </c>
      <c r="G68" s="5">
        <v>0.16500000000000001</v>
      </c>
      <c r="H68" s="5">
        <v>4.9119999999999999</v>
      </c>
      <c r="I68" s="5">
        <v>2.5350000000000001</v>
      </c>
      <c r="J68" s="5">
        <v>0.63300000000000001</v>
      </c>
      <c r="K68" s="5">
        <v>0.60399999999999998</v>
      </c>
      <c r="L68" s="5">
        <v>1.222</v>
      </c>
      <c r="M68" s="5">
        <v>1.9990000000000001</v>
      </c>
    </row>
    <row r="69" spans="1:13" x14ac:dyDescent="0.2">
      <c r="A69" s="1">
        <f t="shared" si="0"/>
        <v>40694</v>
      </c>
      <c r="B69" s="5">
        <v>0.70299999999999996</v>
      </c>
      <c r="C69" s="5">
        <v>6.6029999999999998</v>
      </c>
      <c r="D69" s="5">
        <v>3.194</v>
      </c>
      <c r="E69" s="5">
        <v>0</v>
      </c>
      <c r="F69" s="5">
        <v>0.79</v>
      </c>
      <c r="G69" s="5">
        <v>0.16900000000000001</v>
      </c>
      <c r="H69" s="5">
        <v>4.9749999999999996</v>
      </c>
      <c r="I69" s="5">
        <v>2.5379999999999998</v>
      </c>
      <c r="J69" s="5">
        <v>0.64800000000000002</v>
      </c>
      <c r="K69" s="5">
        <v>0.58899999999999997</v>
      </c>
      <c r="L69" s="5">
        <v>1.165</v>
      </c>
      <c r="M69" s="5">
        <v>2.0110000000000001</v>
      </c>
    </row>
    <row r="70" spans="1:13" x14ac:dyDescent="0.2">
      <c r="A70" s="1">
        <f t="shared" si="0"/>
        <v>40724</v>
      </c>
      <c r="B70" s="5">
        <v>0.73099999999999998</v>
      </c>
      <c r="C70" s="5">
        <v>6.5220000000000002</v>
      </c>
      <c r="D70" s="5">
        <v>3.4249999999999998</v>
      </c>
      <c r="E70" s="5">
        <v>8.0000000000000002E-3</v>
      </c>
      <c r="F70" s="5">
        <v>0.83299999999999996</v>
      </c>
      <c r="G70" s="5">
        <v>0.185</v>
      </c>
      <c r="H70" s="5">
        <v>4.907</v>
      </c>
      <c r="I70" s="5">
        <v>2.5419999999999998</v>
      </c>
      <c r="J70" s="5">
        <v>0.61799999999999999</v>
      </c>
      <c r="K70" s="5">
        <v>0.61499999999999999</v>
      </c>
      <c r="L70" s="5">
        <v>1.135</v>
      </c>
      <c r="M70" s="5">
        <v>1.996</v>
      </c>
    </row>
    <row r="71" spans="1:13" x14ac:dyDescent="0.2">
      <c r="A71" s="1">
        <f t="shared" si="0"/>
        <v>40755</v>
      </c>
      <c r="B71" s="5">
        <v>0.77100000000000002</v>
      </c>
      <c r="C71" s="5">
        <v>6.6879999999999997</v>
      </c>
      <c r="D71" s="5">
        <v>3.222</v>
      </c>
      <c r="E71" s="5">
        <v>8.9999999999999993E-3</v>
      </c>
      <c r="F71" s="5">
        <v>0.92200000000000004</v>
      </c>
      <c r="G71" s="5">
        <v>0.20599999999999999</v>
      </c>
      <c r="H71" s="5">
        <v>4.8890000000000002</v>
      </c>
      <c r="I71" s="5">
        <v>2.573</v>
      </c>
      <c r="J71" s="5">
        <v>0.63900000000000001</v>
      </c>
      <c r="K71" s="5">
        <v>0.62</v>
      </c>
      <c r="L71" s="5">
        <v>1.137</v>
      </c>
      <c r="M71" s="5">
        <v>1.964</v>
      </c>
    </row>
    <row r="72" spans="1:13" x14ac:dyDescent="0.2">
      <c r="A72" s="1">
        <f t="shared" si="0"/>
        <v>40786</v>
      </c>
      <c r="B72" s="5">
        <v>0.78400000000000003</v>
      </c>
      <c r="C72" s="5">
        <v>6.952</v>
      </c>
      <c r="D72" s="5">
        <v>3.5190000000000001</v>
      </c>
      <c r="E72" s="5">
        <v>1.2E-2</v>
      </c>
      <c r="F72" s="5">
        <v>1.0429999999999999</v>
      </c>
      <c r="G72" s="5">
        <v>0.224</v>
      </c>
      <c r="H72" s="5">
        <v>4.9340000000000002</v>
      </c>
      <c r="I72" s="5">
        <v>2.5720000000000001</v>
      </c>
      <c r="J72" s="5">
        <v>0.625</v>
      </c>
      <c r="K72" s="5">
        <v>0.63400000000000001</v>
      </c>
      <c r="L72" s="5">
        <v>1.1850000000000001</v>
      </c>
      <c r="M72" s="5">
        <v>1.9890000000000001</v>
      </c>
    </row>
    <row r="73" spans="1:13" x14ac:dyDescent="0.2">
      <c r="A73" s="1">
        <f t="shared" si="0"/>
        <v>40816</v>
      </c>
      <c r="B73" s="5">
        <v>0.79700000000000004</v>
      </c>
      <c r="C73" s="5">
        <v>7.0949999999999998</v>
      </c>
      <c r="D73" s="5">
        <v>3.82</v>
      </c>
      <c r="E73" s="5">
        <v>1.7999999999999999E-2</v>
      </c>
      <c r="F73" s="5">
        <v>1.1859999999999999</v>
      </c>
      <c r="G73" s="5">
        <v>0.23300000000000001</v>
      </c>
      <c r="H73" s="5">
        <v>5.0609999999999999</v>
      </c>
      <c r="I73" s="5">
        <v>2.669</v>
      </c>
      <c r="J73" s="5">
        <v>0.63100000000000001</v>
      </c>
      <c r="K73" s="5">
        <v>0.625</v>
      </c>
      <c r="L73" s="5">
        <v>1.179</v>
      </c>
      <c r="M73" s="5">
        <v>2.0059999999999998</v>
      </c>
    </row>
    <row r="74" spans="1:13" x14ac:dyDescent="0.2">
      <c r="A74" s="1">
        <f t="shared" si="0"/>
        <v>40847</v>
      </c>
      <c r="B74" s="5">
        <v>0.81699999999999995</v>
      </c>
      <c r="C74" s="5">
        <v>7.149</v>
      </c>
      <c r="D74" s="5">
        <v>4.2110000000000003</v>
      </c>
      <c r="E74" s="5">
        <v>1.9E-2</v>
      </c>
      <c r="F74" s="5">
        <v>1.2609999999999999</v>
      </c>
      <c r="G74" s="5">
        <v>0.248</v>
      </c>
      <c r="H74" s="5">
        <v>5.0999999999999996</v>
      </c>
      <c r="I74" s="5">
        <v>2.7040000000000002</v>
      </c>
      <c r="J74" s="5">
        <v>0.66500000000000004</v>
      </c>
      <c r="K74" s="5">
        <v>0.64700000000000002</v>
      </c>
      <c r="L74" s="5">
        <v>1.157</v>
      </c>
      <c r="M74" s="5">
        <v>1.994</v>
      </c>
    </row>
    <row r="75" spans="1:13" x14ac:dyDescent="0.2">
      <c r="A75" s="1">
        <f t="shared" si="0"/>
        <v>40877</v>
      </c>
      <c r="B75" s="5">
        <v>0.84299999999999997</v>
      </c>
      <c r="C75" s="5">
        <v>7.3419999999999996</v>
      </c>
      <c r="D75" s="5">
        <v>4.5570000000000004</v>
      </c>
      <c r="E75" s="5">
        <v>1.9E-2</v>
      </c>
      <c r="F75" s="5">
        <v>1.4039999999999999</v>
      </c>
      <c r="G75" s="5">
        <v>0.26100000000000001</v>
      </c>
      <c r="H75" s="5">
        <v>5.1929999999999996</v>
      </c>
      <c r="I75" s="5">
        <v>2.69</v>
      </c>
      <c r="J75" s="5">
        <v>0.66300000000000003</v>
      </c>
      <c r="K75" s="5">
        <v>0.65900000000000003</v>
      </c>
      <c r="L75" s="5">
        <v>1.212</v>
      </c>
      <c r="M75" s="5">
        <v>2.036</v>
      </c>
    </row>
    <row r="76" spans="1:13" x14ac:dyDescent="0.2">
      <c r="A76" s="1">
        <f t="shared" si="0"/>
        <v>40908</v>
      </c>
      <c r="B76" s="5">
        <v>0.84499999999999997</v>
      </c>
      <c r="C76" s="5">
        <v>7.2809999999999997</v>
      </c>
      <c r="D76" s="5">
        <v>4.8540000000000001</v>
      </c>
      <c r="E76" s="5">
        <v>1.9E-2</v>
      </c>
      <c r="F76" s="5">
        <v>1.512</v>
      </c>
      <c r="G76" s="5">
        <v>0.27200000000000002</v>
      </c>
      <c r="H76" s="5">
        <v>5.1150000000000002</v>
      </c>
      <c r="I76" s="5">
        <v>2.7109999999999999</v>
      </c>
      <c r="J76" s="5">
        <v>0.67800000000000005</v>
      </c>
      <c r="K76" s="5">
        <v>0.65500000000000003</v>
      </c>
      <c r="L76" s="5">
        <v>1.226</v>
      </c>
      <c r="M76" s="5">
        <v>2.0110000000000001</v>
      </c>
    </row>
    <row r="77" spans="1:13" x14ac:dyDescent="0.2">
      <c r="A77" s="1">
        <f t="shared" si="0"/>
        <v>40939</v>
      </c>
      <c r="B77" s="5">
        <v>0.88100000000000001</v>
      </c>
      <c r="C77" s="5">
        <v>7.3890000000000002</v>
      </c>
      <c r="D77" s="5">
        <v>4.7949999999999999</v>
      </c>
      <c r="E77" s="5">
        <v>1.2999999999999999E-2</v>
      </c>
      <c r="F77" s="5">
        <v>1.613</v>
      </c>
      <c r="G77" s="5">
        <v>0.30499999999999999</v>
      </c>
      <c r="H77" s="5">
        <v>5.0549999999999997</v>
      </c>
      <c r="I77" s="5">
        <v>2.73</v>
      </c>
      <c r="J77" s="5">
        <v>0.68799999999999994</v>
      </c>
      <c r="K77" s="5">
        <v>0.66300000000000003</v>
      </c>
      <c r="L77" s="5">
        <v>1.3320000000000001</v>
      </c>
      <c r="M77" s="5">
        <v>2.0379999999999998</v>
      </c>
    </row>
    <row r="78" spans="1:13" x14ac:dyDescent="0.2">
      <c r="A78" s="1">
        <f t="shared" si="0"/>
        <v>40968</v>
      </c>
      <c r="B78" s="5">
        <v>0.92800000000000005</v>
      </c>
      <c r="C78" s="5">
        <v>6.9980000000000002</v>
      </c>
      <c r="D78" s="5">
        <v>5.1520000000000001</v>
      </c>
      <c r="E78" s="5">
        <v>1.7000000000000001E-2</v>
      </c>
      <c r="F78" s="5">
        <v>1.6539999999999999</v>
      </c>
      <c r="G78" s="5">
        <v>0.318</v>
      </c>
      <c r="H78" s="5">
        <v>5.0030000000000001</v>
      </c>
      <c r="I78" s="5">
        <v>2.706</v>
      </c>
      <c r="J78" s="5">
        <v>0.67700000000000005</v>
      </c>
      <c r="K78" s="5">
        <v>0.68200000000000005</v>
      </c>
      <c r="L78" s="5">
        <v>1.292</v>
      </c>
      <c r="M78" s="5">
        <v>2.0640000000000001</v>
      </c>
    </row>
    <row r="79" spans="1:13" x14ac:dyDescent="0.2">
      <c r="A79" s="1">
        <f t="shared" si="0"/>
        <v>40999</v>
      </c>
      <c r="B79" s="5">
        <v>0.97499999999999998</v>
      </c>
      <c r="C79" s="5">
        <v>6.9560000000000004</v>
      </c>
      <c r="D79" s="5">
        <v>5.51</v>
      </c>
      <c r="E79" s="5">
        <v>1.7999999999999999E-2</v>
      </c>
      <c r="F79" s="5">
        <v>1.74</v>
      </c>
      <c r="G79" s="5">
        <v>0.33200000000000002</v>
      </c>
      <c r="H79" s="5">
        <v>5.1420000000000003</v>
      </c>
      <c r="I79" s="5">
        <v>2.7429999999999999</v>
      </c>
      <c r="J79" s="5">
        <v>0.66600000000000004</v>
      </c>
      <c r="K79" s="5">
        <v>0.70399999999999996</v>
      </c>
      <c r="L79" s="5">
        <v>1.367</v>
      </c>
      <c r="M79" s="5">
        <v>1.948</v>
      </c>
    </row>
    <row r="80" spans="1:13" x14ac:dyDescent="0.2">
      <c r="A80" s="1">
        <f t="shared" si="0"/>
        <v>41029</v>
      </c>
      <c r="B80" s="5">
        <v>1.0249999999999999</v>
      </c>
      <c r="C80" s="5">
        <v>6.915</v>
      </c>
      <c r="D80" s="5">
        <v>5.8869999999999996</v>
      </c>
      <c r="E80" s="5">
        <v>2.1999999999999999E-2</v>
      </c>
      <c r="F80" s="5">
        <v>1.768</v>
      </c>
      <c r="G80" s="5">
        <v>0.34599999999999997</v>
      </c>
      <c r="H80" s="5">
        <v>5.09</v>
      </c>
      <c r="I80" s="5">
        <v>2.778</v>
      </c>
      <c r="J80" s="5">
        <v>0.71</v>
      </c>
      <c r="K80" s="5">
        <v>0.63600000000000001</v>
      </c>
      <c r="L80" s="5">
        <v>1.341</v>
      </c>
      <c r="M80" s="5">
        <v>2.0739999999999998</v>
      </c>
    </row>
    <row r="81" spans="1:13" x14ac:dyDescent="0.2">
      <c r="A81" s="1">
        <f t="shared" si="0"/>
        <v>41060</v>
      </c>
      <c r="B81" s="5">
        <v>1.0349999999999999</v>
      </c>
      <c r="C81" s="5">
        <v>6.9859999999999998</v>
      </c>
      <c r="D81" s="5">
        <v>6.2640000000000002</v>
      </c>
      <c r="E81" s="5">
        <v>2.1999999999999999E-2</v>
      </c>
      <c r="F81" s="5">
        <v>1.9079999999999999</v>
      </c>
      <c r="G81" s="5">
        <v>0.36799999999999999</v>
      </c>
      <c r="H81" s="5">
        <v>5.0949999999999998</v>
      </c>
      <c r="I81" s="5">
        <v>2.7559999999999998</v>
      </c>
      <c r="J81" s="5">
        <v>0.72399999999999998</v>
      </c>
      <c r="K81" s="5">
        <v>0.70399999999999996</v>
      </c>
      <c r="L81" s="5">
        <v>1.4219999999999999</v>
      </c>
      <c r="M81" s="5">
        <v>2.0590000000000002</v>
      </c>
    </row>
    <row r="82" spans="1:13" x14ac:dyDescent="0.2">
      <c r="A82" s="1">
        <f t="shared" si="0"/>
        <v>41090</v>
      </c>
      <c r="B82" s="5">
        <v>1.0629999999999999</v>
      </c>
      <c r="C82" s="5">
        <v>7.1849999999999996</v>
      </c>
      <c r="D82" s="5">
        <v>6.4710000000000001</v>
      </c>
      <c r="E82" s="5">
        <v>3.5000000000000003E-2</v>
      </c>
      <c r="F82" s="5">
        <v>1.998</v>
      </c>
      <c r="G82" s="5">
        <v>0.378</v>
      </c>
      <c r="H82" s="5">
        <v>5.0419999999999998</v>
      </c>
      <c r="I82" s="5">
        <v>2.758</v>
      </c>
      <c r="J82" s="5">
        <v>0.73299999999999998</v>
      </c>
      <c r="K82" s="5">
        <v>0.64900000000000002</v>
      </c>
      <c r="L82" s="5">
        <v>1.3779999999999999</v>
      </c>
      <c r="M82" s="5">
        <v>2.0510000000000002</v>
      </c>
    </row>
    <row r="83" spans="1:13" x14ac:dyDescent="0.2">
      <c r="A83" s="1">
        <f t="shared" si="0"/>
        <v>41121</v>
      </c>
      <c r="B83" s="5">
        <v>1.131</v>
      </c>
      <c r="C83" s="5">
        <v>7.1449999999999996</v>
      </c>
      <c r="D83" s="5">
        <v>6.3010000000000002</v>
      </c>
      <c r="E83" s="5">
        <v>4.3999999999999997E-2</v>
      </c>
      <c r="F83" s="5">
        <v>2.0910000000000002</v>
      </c>
      <c r="G83" s="5">
        <v>0.39400000000000002</v>
      </c>
      <c r="H83" s="5">
        <v>5.15</v>
      </c>
      <c r="I83" s="5">
        <v>2.754</v>
      </c>
      <c r="J83" s="5">
        <v>0.73699999999999999</v>
      </c>
      <c r="K83" s="5">
        <v>0.65100000000000002</v>
      </c>
      <c r="L83" s="5">
        <v>1.3140000000000001</v>
      </c>
      <c r="M83" s="5">
        <v>2.0750000000000002</v>
      </c>
    </row>
    <row r="84" spans="1:13" x14ac:dyDescent="0.2">
      <c r="A84" s="1">
        <f t="shared" si="0"/>
        <v>41152</v>
      </c>
      <c r="B84" s="5">
        <v>1.149</v>
      </c>
      <c r="C84" s="5">
        <v>7.1369999999999996</v>
      </c>
      <c r="D84" s="5">
        <v>6.6349999999999998</v>
      </c>
      <c r="E84" s="5">
        <v>5.3999999999999999E-2</v>
      </c>
      <c r="F84" s="5">
        <v>2.238</v>
      </c>
      <c r="G84" s="5">
        <v>0.42099999999999999</v>
      </c>
      <c r="H84" s="5">
        <v>5.1139999999999999</v>
      </c>
      <c r="I84" s="5">
        <v>2.839</v>
      </c>
      <c r="J84" s="5">
        <v>0.78800000000000003</v>
      </c>
      <c r="K84" s="5">
        <v>0.65500000000000003</v>
      </c>
      <c r="L84" s="5">
        <v>1.4</v>
      </c>
      <c r="M84" s="5">
        <v>2.113</v>
      </c>
    </row>
    <row r="85" spans="1:13" x14ac:dyDescent="0.2">
      <c r="A85" s="1">
        <f t="shared" si="0"/>
        <v>41182</v>
      </c>
      <c r="B85" s="5">
        <v>1.1890000000000001</v>
      </c>
      <c r="C85" s="5">
        <v>6.97</v>
      </c>
      <c r="D85" s="5">
        <v>6.9320000000000004</v>
      </c>
      <c r="E85" s="5">
        <v>6.2E-2</v>
      </c>
      <c r="F85" s="5">
        <v>2.3340000000000001</v>
      </c>
      <c r="G85" s="5">
        <v>0.439</v>
      </c>
      <c r="H85" s="5">
        <v>5.0979999999999999</v>
      </c>
      <c r="I85" s="5">
        <v>2.8679999999999999</v>
      </c>
      <c r="J85" s="5">
        <v>0.78300000000000003</v>
      </c>
      <c r="K85" s="5">
        <v>0.71499999999999997</v>
      </c>
      <c r="L85" s="5">
        <v>1.5129999999999999</v>
      </c>
      <c r="M85" s="5">
        <v>2.0510000000000002</v>
      </c>
    </row>
    <row r="86" spans="1:13" x14ac:dyDescent="0.2">
      <c r="A86" s="1">
        <f t="shared" si="0"/>
        <v>41213</v>
      </c>
      <c r="B86" s="5">
        <v>1.23</v>
      </c>
      <c r="C86" s="5">
        <v>6.7270000000000003</v>
      </c>
      <c r="D86" s="5">
        <v>7.5110000000000001</v>
      </c>
      <c r="E86" s="5">
        <v>6.2E-2</v>
      </c>
      <c r="F86" s="5">
        <v>2.4620000000000002</v>
      </c>
      <c r="G86" s="5">
        <v>0.443</v>
      </c>
      <c r="H86" s="5">
        <v>5.0330000000000004</v>
      </c>
      <c r="I86" s="5">
        <v>2.8769999999999998</v>
      </c>
      <c r="J86" s="5">
        <v>0.78</v>
      </c>
      <c r="K86" s="5">
        <v>0.76800000000000002</v>
      </c>
      <c r="L86" s="5">
        <v>1.4259999999999999</v>
      </c>
      <c r="M86" s="5">
        <v>2.1110000000000002</v>
      </c>
    </row>
    <row r="87" spans="1:13" x14ac:dyDescent="0.2">
      <c r="A87" s="1">
        <f t="shared" si="0"/>
        <v>41243</v>
      </c>
      <c r="B87" s="5">
        <v>1.272</v>
      </c>
      <c r="C87" s="5">
        <v>6.4059999999999997</v>
      </c>
      <c r="D87" s="5">
        <v>7.78</v>
      </c>
      <c r="E87" s="5">
        <v>7.3999999999999996E-2</v>
      </c>
      <c r="F87" s="5">
        <v>2.556</v>
      </c>
      <c r="G87" s="5">
        <v>0.435</v>
      </c>
      <c r="H87" s="5">
        <v>4.6740000000000004</v>
      </c>
      <c r="I87" s="5">
        <v>2.899</v>
      </c>
      <c r="J87" s="5">
        <v>0.80400000000000005</v>
      </c>
      <c r="K87" s="5">
        <v>0.77900000000000003</v>
      </c>
      <c r="L87" s="5">
        <v>1.43</v>
      </c>
      <c r="M87" s="5">
        <v>2.0579999999999998</v>
      </c>
    </row>
    <row r="88" spans="1:13" x14ac:dyDescent="0.2">
      <c r="A88" s="1">
        <f t="shared" si="0"/>
        <v>41274</v>
      </c>
      <c r="B88" s="5">
        <v>1.2609999999999999</v>
      </c>
      <c r="C88" s="5">
        <v>6.1920000000000002</v>
      </c>
      <c r="D88" s="5">
        <v>8.0549999999999997</v>
      </c>
      <c r="E88" s="5">
        <v>8.5999999999999993E-2</v>
      </c>
      <c r="F88" s="5">
        <v>2.5640000000000001</v>
      </c>
      <c r="G88" s="5">
        <v>0.45600000000000002</v>
      </c>
      <c r="H88" s="5">
        <v>4.74</v>
      </c>
      <c r="I88" s="5">
        <v>2.8879999999999999</v>
      </c>
      <c r="J88" s="5">
        <v>0.78500000000000003</v>
      </c>
      <c r="K88" s="5">
        <v>0.78200000000000003</v>
      </c>
      <c r="L88" s="5">
        <v>1.556</v>
      </c>
      <c r="M88" s="5">
        <v>1.992</v>
      </c>
    </row>
    <row r="89" spans="1:13" x14ac:dyDescent="0.2">
      <c r="A89" s="1">
        <f t="shared" si="0"/>
        <v>41305</v>
      </c>
      <c r="B89" s="5">
        <v>1.2450000000000001</v>
      </c>
      <c r="C89" s="5">
        <v>5.9420000000000002</v>
      </c>
      <c r="D89" s="5">
        <v>8.0090000000000003</v>
      </c>
      <c r="E89" s="5">
        <v>8.4000000000000005E-2</v>
      </c>
      <c r="F89" s="5">
        <v>2.593</v>
      </c>
      <c r="G89" s="5">
        <v>0.45100000000000001</v>
      </c>
      <c r="H89" s="5">
        <v>4.7640000000000002</v>
      </c>
      <c r="I89" s="5">
        <v>2.8330000000000002</v>
      </c>
      <c r="J89" s="5">
        <v>0.81799999999999995</v>
      </c>
      <c r="K89" s="5">
        <v>0.76500000000000001</v>
      </c>
      <c r="L89" s="5">
        <v>1.635</v>
      </c>
      <c r="M89" s="5">
        <v>1.9490000000000001</v>
      </c>
    </row>
    <row r="90" spans="1:13" x14ac:dyDescent="0.2">
      <c r="A90" s="1">
        <f t="shared" si="0"/>
        <v>41333</v>
      </c>
      <c r="B90" s="5">
        <v>1.3180000000000001</v>
      </c>
      <c r="C90" s="5">
        <v>5.8150000000000004</v>
      </c>
      <c r="D90" s="5">
        <v>8.2230000000000008</v>
      </c>
      <c r="E90" s="5">
        <v>0.104</v>
      </c>
      <c r="F90" s="5">
        <v>2.7440000000000002</v>
      </c>
      <c r="G90" s="5">
        <v>0.47699999999999998</v>
      </c>
      <c r="H90" s="5">
        <v>4.7480000000000002</v>
      </c>
      <c r="I90" s="5">
        <v>2.7669999999999999</v>
      </c>
      <c r="J90" s="5">
        <v>0.78700000000000003</v>
      </c>
      <c r="K90" s="5">
        <v>0.78600000000000003</v>
      </c>
      <c r="L90" s="5">
        <v>1.5589999999999999</v>
      </c>
      <c r="M90" s="5">
        <v>1.9430000000000001</v>
      </c>
    </row>
    <row r="91" spans="1:13" x14ac:dyDescent="0.2">
      <c r="A91" s="1">
        <f t="shared" si="0"/>
        <v>41364</v>
      </c>
      <c r="B91" s="5">
        <v>1.349</v>
      </c>
      <c r="C91" s="5">
        <v>5.5529999999999999</v>
      </c>
      <c r="D91" s="5">
        <v>8.6850000000000005</v>
      </c>
      <c r="E91" s="5">
        <v>0.114</v>
      </c>
      <c r="F91" s="5">
        <v>2.8969999999999998</v>
      </c>
      <c r="G91" s="5">
        <v>0.48399999999999999</v>
      </c>
      <c r="H91" s="5">
        <v>4.7300000000000004</v>
      </c>
      <c r="I91" s="5">
        <v>2.7490000000000001</v>
      </c>
      <c r="J91" s="5">
        <v>0.80500000000000005</v>
      </c>
      <c r="K91" s="5">
        <v>0.79400000000000004</v>
      </c>
      <c r="L91" s="5">
        <v>1.6160000000000001</v>
      </c>
      <c r="M91" s="5">
        <v>1.956</v>
      </c>
    </row>
    <row r="92" spans="1:13" x14ac:dyDescent="0.2">
      <c r="A92" s="1">
        <f t="shared" si="0"/>
        <v>41394</v>
      </c>
      <c r="B92" s="5">
        <v>1.454</v>
      </c>
      <c r="C92" s="5">
        <v>5.4409999999999998</v>
      </c>
      <c r="D92" s="5">
        <v>9.1120000000000001</v>
      </c>
      <c r="E92" s="5">
        <v>0.154</v>
      </c>
      <c r="F92" s="5">
        <v>2.976</v>
      </c>
      <c r="G92" s="5">
        <v>0.49199999999999999</v>
      </c>
      <c r="H92" s="5">
        <v>4.6539999999999999</v>
      </c>
      <c r="I92" s="5">
        <v>2.78</v>
      </c>
      <c r="J92" s="5">
        <v>0.86</v>
      </c>
      <c r="K92" s="5">
        <v>0.80300000000000005</v>
      </c>
      <c r="L92" s="5">
        <v>1.698</v>
      </c>
      <c r="M92" s="5">
        <v>1.9690000000000001</v>
      </c>
    </row>
    <row r="93" spans="1:13" x14ac:dyDescent="0.2">
      <c r="A93" s="1">
        <f t="shared" ref="A93:A99" si="1">EOMONTH(A94,-1)</f>
        <v>41425</v>
      </c>
      <c r="B93" s="5">
        <v>1.4950000000000001</v>
      </c>
      <c r="C93" s="5">
        <v>5.3079999999999998</v>
      </c>
      <c r="D93" s="5">
        <v>9.7119999999999997</v>
      </c>
      <c r="E93" s="5">
        <v>0.16800000000000001</v>
      </c>
      <c r="F93" s="5">
        <v>3.097</v>
      </c>
      <c r="G93" s="5">
        <v>0.51600000000000001</v>
      </c>
      <c r="H93" s="5">
        <v>4.6660000000000004</v>
      </c>
      <c r="I93" s="5">
        <v>2.8159999999999998</v>
      </c>
      <c r="J93" s="5">
        <v>0.89300000000000002</v>
      </c>
      <c r="K93" s="5">
        <v>0.79500000000000004</v>
      </c>
      <c r="L93" s="5">
        <v>1.694</v>
      </c>
      <c r="M93" s="5">
        <v>2.0089999999999999</v>
      </c>
    </row>
    <row r="94" spans="1:13" x14ac:dyDescent="0.2">
      <c r="A94" s="1">
        <f t="shared" si="1"/>
        <v>41455</v>
      </c>
      <c r="B94" s="5">
        <v>1.5549999999999999</v>
      </c>
      <c r="C94" s="5">
        <v>5.1580000000000004</v>
      </c>
      <c r="D94" s="5">
        <v>10.144</v>
      </c>
      <c r="E94" s="5">
        <v>0.20899999999999999</v>
      </c>
      <c r="F94" s="5">
        <v>3.2450000000000001</v>
      </c>
      <c r="G94" s="5">
        <v>0.53600000000000003</v>
      </c>
      <c r="H94" s="5">
        <v>4.6500000000000004</v>
      </c>
      <c r="I94" s="5">
        <v>2.82</v>
      </c>
      <c r="J94" s="5">
        <v>0.875</v>
      </c>
      <c r="K94" s="5">
        <v>0.78800000000000003</v>
      </c>
      <c r="L94" s="5">
        <v>1.6459999999999999</v>
      </c>
      <c r="M94" s="5">
        <v>2.0169999999999999</v>
      </c>
    </row>
    <row r="95" spans="1:13" x14ac:dyDescent="0.2">
      <c r="A95" s="1">
        <f t="shared" si="1"/>
        <v>41486</v>
      </c>
      <c r="B95" s="5">
        <v>1.593</v>
      </c>
      <c r="C95" s="5">
        <v>4.968</v>
      </c>
      <c r="D95" s="5">
        <v>9.7010000000000005</v>
      </c>
      <c r="E95" s="5">
        <v>0.34</v>
      </c>
      <c r="F95" s="5">
        <v>3.29</v>
      </c>
      <c r="G95" s="5">
        <v>0.56599999999999995</v>
      </c>
      <c r="H95" s="5">
        <v>4.6479999999999997</v>
      </c>
      <c r="I95" s="5">
        <v>2.8069999999999999</v>
      </c>
      <c r="J95" s="5">
        <v>0.89500000000000002</v>
      </c>
      <c r="K95" s="5">
        <v>0.80900000000000005</v>
      </c>
      <c r="L95" s="5">
        <v>1.6739999999999999</v>
      </c>
      <c r="M95" s="5">
        <v>2</v>
      </c>
    </row>
    <row r="96" spans="1:13" x14ac:dyDescent="0.2">
      <c r="A96" s="1">
        <f t="shared" si="1"/>
        <v>41517</v>
      </c>
      <c r="B96" s="5">
        <v>1.631</v>
      </c>
      <c r="C96" s="5">
        <v>4.7439999999999998</v>
      </c>
      <c r="D96" s="5">
        <v>10.082000000000001</v>
      </c>
      <c r="E96" s="5">
        <v>0.38400000000000001</v>
      </c>
      <c r="F96" s="5">
        <v>3.2749999999999999</v>
      </c>
      <c r="G96" s="5">
        <v>0.58299999999999996</v>
      </c>
      <c r="H96" s="5">
        <v>4.66</v>
      </c>
      <c r="I96" s="5">
        <v>2.8340000000000001</v>
      </c>
      <c r="J96" s="5">
        <v>0.91900000000000004</v>
      </c>
      <c r="K96" s="5">
        <v>0.84199999999999997</v>
      </c>
      <c r="L96" s="5">
        <v>1.7569999999999999</v>
      </c>
      <c r="M96" s="5">
        <v>2.02</v>
      </c>
    </row>
    <row r="97" spans="1:13" x14ac:dyDescent="0.2">
      <c r="A97" s="1">
        <f t="shared" si="1"/>
        <v>41547</v>
      </c>
      <c r="B97" s="5">
        <v>1.706</v>
      </c>
      <c r="C97" s="5">
        <v>4.43</v>
      </c>
      <c r="D97" s="5">
        <v>10.438000000000001</v>
      </c>
      <c r="E97" s="5">
        <v>0.42199999999999999</v>
      </c>
      <c r="F97" s="5">
        <v>3.339</v>
      </c>
      <c r="G97" s="5">
        <v>0.61199999999999999</v>
      </c>
      <c r="H97" s="5">
        <v>4.6150000000000002</v>
      </c>
      <c r="I97" s="5">
        <v>2.8330000000000002</v>
      </c>
      <c r="J97" s="5">
        <v>0.85499999999999998</v>
      </c>
      <c r="K97" s="5">
        <v>0.81399999999999995</v>
      </c>
      <c r="L97" s="5">
        <v>1.7050000000000001</v>
      </c>
      <c r="M97" s="5">
        <v>2.0169999999999999</v>
      </c>
    </row>
    <row r="98" spans="1:13" x14ac:dyDescent="0.2">
      <c r="A98" s="1">
        <f t="shared" si="1"/>
        <v>41578</v>
      </c>
      <c r="B98" s="5">
        <v>1.7190000000000001</v>
      </c>
      <c r="C98" s="5">
        <v>4.298</v>
      </c>
      <c r="D98" s="5">
        <v>11.009</v>
      </c>
      <c r="E98" s="5">
        <v>0.43099999999999999</v>
      </c>
      <c r="F98" s="5">
        <v>3.2919999999999998</v>
      </c>
      <c r="G98" s="5">
        <v>0.61199999999999999</v>
      </c>
      <c r="H98" s="5">
        <v>4.6040000000000001</v>
      </c>
      <c r="I98" s="5">
        <v>2.867</v>
      </c>
      <c r="J98" s="5">
        <v>0.90600000000000003</v>
      </c>
      <c r="K98" s="5">
        <v>0.874</v>
      </c>
      <c r="L98" s="5">
        <v>1.718</v>
      </c>
      <c r="M98" s="5">
        <v>2.0150000000000001</v>
      </c>
    </row>
    <row r="99" spans="1:13" x14ac:dyDescent="0.2">
      <c r="A99" s="1">
        <f t="shared" si="1"/>
        <v>41608</v>
      </c>
      <c r="B99" s="5">
        <v>1.6719999999999999</v>
      </c>
      <c r="C99" s="5">
        <v>4.2939999999999996</v>
      </c>
      <c r="D99" s="5">
        <v>11.683</v>
      </c>
      <c r="E99" s="5">
        <v>0.47199999999999998</v>
      </c>
      <c r="F99" s="5">
        <v>3.2730000000000001</v>
      </c>
      <c r="G99" s="5">
        <v>0.626</v>
      </c>
      <c r="H99" s="5">
        <v>4.5359999999999996</v>
      </c>
      <c r="I99" s="5">
        <v>2.8660000000000001</v>
      </c>
      <c r="J99" s="5">
        <v>0.92800000000000005</v>
      </c>
      <c r="K99" s="5">
        <v>0.89100000000000001</v>
      </c>
      <c r="L99" s="5">
        <v>1.6839999999999999</v>
      </c>
      <c r="M99" s="5">
        <v>2.02</v>
      </c>
    </row>
    <row r="100" spans="1:13" x14ac:dyDescent="0.2">
      <c r="A100" s="1">
        <f>EOMONTH(A101,-1)</f>
        <v>41639</v>
      </c>
      <c r="B100" s="5">
        <v>1.6679999999999999</v>
      </c>
      <c r="C100" s="5">
        <v>4.2279999999999998</v>
      </c>
      <c r="D100" s="5">
        <v>11.967000000000001</v>
      </c>
      <c r="E100" s="5">
        <v>0.54700000000000004</v>
      </c>
      <c r="F100" s="5">
        <v>3.4620000000000002</v>
      </c>
      <c r="G100" s="5">
        <v>0.58599999999999997</v>
      </c>
      <c r="H100" s="5">
        <v>4.2359999999999998</v>
      </c>
      <c r="I100" s="5">
        <v>2.79</v>
      </c>
      <c r="J100" s="5">
        <v>0.86899999999999999</v>
      </c>
      <c r="K100" s="5">
        <v>0.83899999999999997</v>
      </c>
      <c r="L100" s="5">
        <v>1.7050000000000001</v>
      </c>
      <c r="M100" s="5">
        <v>1.9970000000000001</v>
      </c>
    </row>
    <row r="101" spans="1:13" x14ac:dyDescent="0.2">
      <c r="A101" s="1">
        <v>41640</v>
      </c>
      <c r="B101" s="5">
        <v>1.8029999999999999</v>
      </c>
      <c r="C101" s="5">
        <v>4.141</v>
      </c>
      <c r="D101" s="5">
        <v>11.585000000000001</v>
      </c>
      <c r="E101" s="5">
        <v>0.68200000000000005</v>
      </c>
      <c r="F101" s="5">
        <v>3.3820000000000001</v>
      </c>
      <c r="G101" s="5">
        <v>0.61099999999999999</v>
      </c>
      <c r="H101" s="5">
        <v>4.3440000000000003</v>
      </c>
      <c r="I101" s="5">
        <v>2.77</v>
      </c>
      <c r="J101" s="5">
        <v>0.90300000000000002</v>
      </c>
      <c r="K101" s="5">
        <v>0.83499999999999996</v>
      </c>
      <c r="L101" s="5">
        <v>1.5880000000000001</v>
      </c>
      <c r="M101" s="5">
        <v>1.9590000000000001</v>
      </c>
    </row>
    <row r="102" spans="1:13" x14ac:dyDescent="0.2">
      <c r="A102" s="1">
        <v>41671</v>
      </c>
      <c r="B102" s="5">
        <v>1.867</v>
      </c>
      <c r="C102" s="5">
        <v>4.101</v>
      </c>
      <c r="D102" s="5">
        <v>11.894</v>
      </c>
      <c r="E102" s="5">
        <v>0.71099999999999997</v>
      </c>
      <c r="F102" s="5">
        <v>3.4729999999999999</v>
      </c>
      <c r="G102" s="5">
        <v>0.63800000000000001</v>
      </c>
      <c r="H102" s="5">
        <v>4.3289999999999997</v>
      </c>
      <c r="I102" s="5">
        <v>2.8050000000000002</v>
      </c>
      <c r="J102" s="5">
        <v>0.86899999999999999</v>
      </c>
      <c r="K102" s="5">
        <v>0.86899999999999999</v>
      </c>
      <c r="L102" s="5">
        <v>1.619</v>
      </c>
      <c r="M102" s="5">
        <v>1.946</v>
      </c>
    </row>
    <row r="103" spans="1:13" x14ac:dyDescent="0.2">
      <c r="A103" s="1">
        <v>41699</v>
      </c>
      <c r="B103" s="5">
        <v>1.9890000000000001</v>
      </c>
      <c r="C103" s="5">
        <v>4.0910000000000002</v>
      </c>
      <c r="D103" s="5">
        <v>12.225</v>
      </c>
      <c r="E103" s="5">
        <v>0.77900000000000003</v>
      </c>
      <c r="F103" s="5">
        <v>3.5990000000000002</v>
      </c>
      <c r="G103" s="5">
        <v>0.65300000000000002</v>
      </c>
      <c r="H103" s="5">
        <v>4.3760000000000003</v>
      </c>
      <c r="I103" s="5">
        <v>2.82</v>
      </c>
      <c r="J103" s="5">
        <v>0.92200000000000004</v>
      </c>
      <c r="K103" s="5">
        <v>0.92700000000000005</v>
      </c>
      <c r="L103" s="5">
        <v>1.7669999999999999</v>
      </c>
      <c r="M103" s="5">
        <v>1.9550000000000001</v>
      </c>
    </row>
    <row r="104" spans="1:13" x14ac:dyDescent="0.2">
      <c r="A104" s="1">
        <v>41730</v>
      </c>
      <c r="B104" s="5">
        <v>2.1110000000000002</v>
      </c>
      <c r="C104" s="5">
        <v>4.1369999999999996</v>
      </c>
      <c r="D104" s="5">
        <v>12.651</v>
      </c>
      <c r="E104" s="5">
        <v>0.85799999999999998</v>
      </c>
      <c r="F104" s="5">
        <v>3.7879999999999998</v>
      </c>
      <c r="G104" s="5">
        <v>0.67</v>
      </c>
      <c r="H104" s="5">
        <v>4.4109999999999996</v>
      </c>
      <c r="I104" s="5">
        <v>2.8220000000000001</v>
      </c>
      <c r="J104" s="5">
        <v>0.97599999999999998</v>
      </c>
      <c r="K104" s="5">
        <v>0.98</v>
      </c>
      <c r="L104" s="5">
        <v>1.9239999999999999</v>
      </c>
      <c r="M104" s="5">
        <v>2.0150000000000001</v>
      </c>
    </row>
    <row r="105" spans="1:13" x14ac:dyDescent="0.2">
      <c r="A105" s="1">
        <v>41760</v>
      </c>
      <c r="B105" s="5">
        <v>2.1779999999999999</v>
      </c>
      <c r="C105" s="5">
        <v>4.226</v>
      </c>
      <c r="D105" s="5">
        <v>13.176</v>
      </c>
      <c r="E105" s="5">
        <v>0.90800000000000003</v>
      </c>
      <c r="F105" s="5">
        <v>3.9380000000000002</v>
      </c>
      <c r="G105" s="5">
        <v>0.71</v>
      </c>
      <c r="H105" s="5">
        <v>4.38</v>
      </c>
      <c r="I105" s="5">
        <v>2.831</v>
      </c>
      <c r="J105" s="5">
        <v>0.98699999999999999</v>
      </c>
      <c r="K105" s="5">
        <v>1.032</v>
      </c>
      <c r="L105" s="5">
        <v>1.9119999999999999</v>
      </c>
      <c r="M105" s="5">
        <v>2.0030000000000001</v>
      </c>
    </row>
    <row r="106" spans="1:13" x14ac:dyDescent="0.2">
      <c r="A106" s="1">
        <v>41791</v>
      </c>
      <c r="B106" s="5">
        <v>2.2469999999999999</v>
      </c>
      <c r="C106" s="5">
        <v>4.1680000000000001</v>
      </c>
      <c r="D106" s="5">
        <v>13.616</v>
      </c>
      <c r="E106" s="5">
        <v>1.0149999999999999</v>
      </c>
      <c r="F106" s="5">
        <v>4.0490000000000004</v>
      </c>
      <c r="G106" s="5">
        <v>0.748</v>
      </c>
      <c r="H106" s="5">
        <v>4.327</v>
      </c>
      <c r="I106" s="5">
        <v>2.7770000000000001</v>
      </c>
      <c r="J106" s="5">
        <v>0.99099999999999999</v>
      </c>
      <c r="K106" s="5">
        <v>1.038</v>
      </c>
      <c r="L106" s="5">
        <v>1.9370000000000001</v>
      </c>
      <c r="M106" s="5">
        <v>1.972</v>
      </c>
    </row>
    <row r="107" spans="1:13" x14ac:dyDescent="0.2">
      <c r="A107" s="1">
        <v>41821</v>
      </c>
      <c r="B107" s="5">
        <v>2.3260000000000001</v>
      </c>
      <c r="C107" s="5">
        <v>4.08</v>
      </c>
      <c r="D107" s="5">
        <v>12.597</v>
      </c>
      <c r="E107" s="5">
        <v>1.252</v>
      </c>
      <c r="F107" s="5">
        <v>4.09</v>
      </c>
      <c r="G107" s="5">
        <v>0.77500000000000002</v>
      </c>
      <c r="H107" s="5">
        <v>4.2539999999999996</v>
      </c>
      <c r="I107" s="5">
        <v>2.7909999999999999</v>
      </c>
      <c r="J107" s="5">
        <v>1.0169999999999999</v>
      </c>
      <c r="K107" s="5">
        <v>1.048</v>
      </c>
      <c r="L107" s="5">
        <v>1.9239999999999999</v>
      </c>
      <c r="M107" s="5">
        <v>1.9710000000000001</v>
      </c>
    </row>
    <row r="108" spans="1:13" x14ac:dyDescent="0.2">
      <c r="A108" s="1">
        <v>41852</v>
      </c>
      <c r="B108" s="5">
        <v>2.4359999999999999</v>
      </c>
      <c r="C108" s="5">
        <v>4.0839999999999996</v>
      </c>
      <c r="D108" s="5">
        <v>12.981</v>
      </c>
      <c r="E108" s="5">
        <v>1.387</v>
      </c>
      <c r="F108" s="5">
        <v>4.133</v>
      </c>
      <c r="G108" s="5">
        <v>0.80500000000000005</v>
      </c>
      <c r="H108" s="5">
        <v>4.2389999999999999</v>
      </c>
      <c r="I108" s="5">
        <v>2.7930000000000001</v>
      </c>
      <c r="J108" s="5">
        <v>1.06</v>
      </c>
      <c r="K108" s="5">
        <v>1.1459999999999999</v>
      </c>
      <c r="L108" s="5">
        <v>1.962</v>
      </c>
      <c r="M108" s="5">
        <v>1.972</v>
      </c>
    </row>
    <row r="109" spans="1:13" x14ac:dyDescent="0.2">
      <c r="A109" s="1">
        <v>41883</v>
      </c>
      <c r="B109" s="5">
        <v>2.3410000000000002</v>
      </c>
      <c r="C109" s="5">
        <v>4.0289999999999999</v>
      </c>
      <c r="D109" s="5">
        <v>13.516999999999999</v>
      </c>
      <c r="E109" s="5">
        <v>1.52</v>
      </c>
      <c r="F109" s="5">
        <v>4.1459999999999999</v>
      </c>
      <c r="G109" s="5">
        <v>0.84799999999999998</v>
      </c>
      <c r="H109" s="5">
        <v>4.2240000000000002</v>
      </c>
      <c r="I109" s="5">
        <v>2.782</v>
      </c>
      <c r="J109" s="5">
        <v>1.093</v>
      </c>
      <c r="K109" s="5">
        <v>1.129</v>
      </c>
      <c r="L109" s="5">
        <v>1.9670000000000001</v>
      </c>
      <c r="M109" s="5">
        <v>1.9950000000000001</v>
      </c>
    </row>
    <row r="110" spans="1:13" x14ac:dyDescent="0.2">
      <c r="A110" s="1">
        <v>41913</v>
      </c>
      <c r="B110" s="5">
        <v>2.4820000000000002</v>
      </c>
      <c r="C110" s="5">
        <v>3.9820000000000002</v>
      </c>
      <c r="D110" s="5">
        <v>14.086</v>
      </c>
      <c r="E110" s="5">
        <v>1.6679999999999999</v>
      </c>
      <c r="F110" s="5">
        <v>4.2320000000000002</v>
      </c>
      <c r="G110" s="5">
        <v>0.85199999999999998</v>
      </c>
      <c r="H110" s="5">
        <v>4.2080000000000002</v>
      </c>
      <c r="I110" s="5">
        <v>2.7629999999999999</v>
      </c>
      <c r="J110" s="5">
        <v>1.133</v>
      </c>
      <c r="K110" s="5">
        <v>1.1850000000000001</v>
      </c>
      <c r="L110" s="5">
        <v>1.976</v>
      </c>
      <c r="M110" s="5">
        <v>2</v>
      </c>
    </row>
    <row r="111" spans="1:13" x14ac:dyDescent="0.2">
      <c r="A111" s="1">
        <v>41944</v>
      </c>
      <c r="B111" s="5">
        <v>2.5259999999999998</v>
      </c>
      <c r="C111" s="5">
        <v>3.879</v>
      </c>
      <c r="D111" s="5">
        <v>14.753</v>
      </c>
      <c r="E111" s="5">
        <v>1.7729999999999999</v>
      </c>
      <c r="F111" s="5">
        <v>4.3449999999999998</v>
      </c>
      <c r="G111" s="5">
        <v>0.85399999999999998</v>
      </c>
      <c r="H111" s="5">
        <v>4.1529999999999996</v>
      </c>
      <c r="I111" s="5">
        <v>2.806</v>
      </c>
      <c r="J111" s="5">
        <v>1.151</v>
      </c>
      <c r="K111" s="5">
        <v>1.1679999999999999</v>
      </c>
      <c r="L111" s="5">
        <v>2.0459999999999998</v>
      </c>
      <c r="M111" s="5">
        <v>1.9950000000000001</v>
      </c>
    </row>
    <row r="112" spans="1:13" x14ac:dyDescent="0.2">
      <c r="A112" s="1">
        <v>41974</v>
      </c>
      <c r="B112" s="5">
        <v>2.5640000000000001</v>
      </c>
      <c r="C112" s="5">
        <v>3.903</v>
      </c>
      <c r="D112" s="5">
        <v>15.35</v>
      </c>
      <c r="E112" s="5">
        <v>1.919</v>
      </c>
      <c r="F112" s="5">
        <v>4.6230000000000002</v>
      </c>
      <c r="G112" s="5">
        <v>0.90100000000000002</v>
      </c>
      <c r="H112" s="5">
        <v>4.1710000000000003</v>
      </c>
      <c r="I112" s="5">
        <v>2.746</v>
      </c>
      <c r="J112" s="5">
        <v>1.1759999999999999</v>
      </c>
      <c r="K112" s="5">
        <v>1.23</v>
      </c>
      <c r="L112" s="5">
        <v>2.0129999999999999</v>
      </c>
      <c r="M112" s="5">
        <v>2.036</v>
      </c>
    </row>
    <row r="113" spans="1:13" x14ac:dyDescent="0.2">
      <c r="A113" s="1">
        <v>42005</v>
      </c>
      <c r="B113" s="5">
        <v>2.2909999999999999</v>
      </c>
      <c r="C113" s="5">
        <v>3.859</v>
      </c>
      <c r="D113" s="5">
        <v>15.087999999999999</v>
      </c>
      <c r="E113" s="5">
        <v>2.0310000000000001</v>
      </c>
      <c r="F113" s="5">
        <v>4.46</v>
      </c>
      <c r="G113" s="5">
        <v>0.92300000000000004</v>
      </c>
      <c r="H113" s="5">
        <v>3.9169999999999998</v>
      </c>
      <c r="I113" s="5">
        <v>2.6379999999999999</v>
      </c>
      <c r="J113" s="5">
        <v>1.1719999999999999</v>
      </c>
      <c r="K113" s="5">
        <v>1.2370000000000001</v>
      </c>
      <c r="L113" s="5">
        <v>1.9850000000000001</v>
      </c>
      <c r="M113" s="5">
        <v>1.976</v>
      </c>
    </row>
    <row r="114" spans="1:13" x14ac:dyDescent="0.2">
      <c r="A114" s="1">
        <v>42036</v>
      </c>
      <c r="B114" s="5">
        <v>2.4940000000000002</v>
      </c>
      <c r="C114" s="5">
        <v>3.9220000000000002</v>
      </c>
      <c r="D114" s="5">
        <v>15.122999999999999</v>
      </c>
      <c r="E114" s="5">
        <v>2.133</v>
      </c>
      <c r="F114" s="5">
        <v>4.5720000000000001</v>
      </c>
      <c r="G114" s="5">
        <v>0.92900000000000005</v>
      </c>
      <c r="H114" s="5">
        <v>3.8620000000000001</v>
      </c>
      <c r="I114" s="5">
        <v>2.528</v>
      </c>
      <c r="J114" s="5">
        <v>1.2130000000000001</v>
      </c>
      <c r="K114" s="5">
        <v>1.306</v>
      </c>
      <c r="L114" s="5">
        <v>1.972</v>
      </c>
      <c r="M114" s="5">
        <v>1.9370000000000001</v>
      </c>
    </row>
    <row r="115" spans="1:13" x14ac:dyDescent="0.2">
      <c r="A115" s="1">
        <v>42064</v>
      </c>
      <c r="B115" s="5">
        <v>2.6520000000000001</v>
      </c>
      <c r="C115" s="5">
        <v>3.9510000000000001</v>
      </c>
      <c r="D115" s="5">
        <v>15.358000000000001</v>
      </c>
      <c r="E115" s="5">
        <v>2.16</v>
      </c>
      <c r="F115" s="5">
        <v>4.6040000000000001</v>
      </c>
      <c r="G115" s="5">
        <v>0.95799999999999996</v>
      </c>
      <c r="H115" s="5">
        <v>3.8130000000000002</v>
      </c>
      <c r="I115" s="5">
        <v>2.6059999999999999</v>
      </c>
      <c r="J115" s="5">
        <v>1.048</v>
      </c>
      <c r="K115" s="5">
        <v>1.3480000000000001</v>
      </c>
      <c r="L115" s="5">
        <v>2.0459999999999998</v>
      </c>
      <c r="M115" s="5">
        <v>1.988</v>
      </c>
    </row>
    <row r="116" spans="1:13" x14ac:dyDescent="0.2">
      <c r="A116" s="1">
        <v>42095</v>
      </c>
      <c r="B116" s="5">
        <v>2.851</v>
      </c>
      <c r="C116" s="5">
        <v>3.911</v>
      </c>
      <c r="D116" s="5">
        <v>15.162000000000001</v>
      </c>
      <c r="E116" s="5">
        <v>2.3359999999999999</v>
      </c>
      <c r="F116" s="5">
        <v>4.5789999999999997</v>
      </c>
      <c r="G116" s="5">
        <v>0.96399999999999997</v>
      </c>
      <c r="H116" s="5">
        <v>3.8140000000000001</v>
      </c>
      <c r="I116" s="5">
        <v>2.6469999999999998</v>
      </c>
      <c r="J116" s="5">
        <v>1.252</v>
      </c>
      <c r="K116" s="5">
        <v>1.397</v>
      </c>
      <c r="L116" s="5">
        <v>2.117</v>
      </c>
      <c r="M116" s="5">
        <v>2</v>
      </c>
    </row>
    <row r="117" spans="1:13" x14ac:dyDescent="0.2">
      <c r="A117" s="1">
        <v>42125</v>
      </c>
      <c r="B117" s="5">
        <v>2.9670000000000001</v>
      </c>
      <c r="C117" s="5">
        <v>3.8919999999999999</v>
      </c>
      <c r="D117" s="5">
        <v>14.746</v>
      </c>
      <c r="E117" s="5">
        <v>2.5329999999999999</v>
      </c>
      <c r="F117" s="5">
        <v>4.5590000000000002</v>
      </c>
      <c r="G117" s="5">
        <v>1.0169999999999999</v>
      </c>
      <c r="H117" s="5">
        <v>3.738</v>
      </c>
      <c r="I117" s="5">
        <v>2.6259999999999999</v>
      </c>
      <c r="J117" s="5">
        <v>1.254</v>
      </c>
      <c r="K117" s="5">
        <v>1.403</v>
      </c>
      <c r="L117" s="5">
        <v>2.0339999999999998</v>
      </c>
      <c r="M117" s="5">
        <v>1.982</v>
      </c>
    </row>
    <row r="118" spans="1:13" x14ac:dyDescent="0.2">
      <c r="A118" s="1">
        <v>42156</v>
      </c>
      <c r="B118" s="5">
        <v>3.028</v>
      </c>
      <c r="C118" s="5">
        <v>3.7789999999999999</v>
      </c>
      <c r="D118" s="5">
        <v>14.571999999999999</v>
      </c>
      <c r="E118" s="5">
        <v>2.6440000000000001</v>
      </c>
      <c r="F118" s="5">
        <v>4.556</v>
      </c>
      <c r="G118" s="5">
        <v>1.038</v>
      </c>
      <c r="H118" s="5">
        <v>3.6859999999999999</v>
      </c>
      <c r="I118" s="5">
        <v>2.5430000000000001</v>
      </c>
      <c r="J118" s="5">
        <v>1.25</v>
      </c>
      <c r="K118" s="5">
        <v>1.4630000000000001</v>
      </c>
      <c r="L118" s="5">
        <v>2.0539999999999998</v>
      </c>
      <c r="M118" s="5">
        <v>1.964</v>
      </c>
    </row>
    <row r="119" spans="1:13" x14ac:dyDescent="0.2">
      <c r="A119" s="1">
        <v>42186</v>
      </c>
      <c r="B119" s="5">
        <v>2.9820000000000002</v>
      </c>
      <c r="C119" s="5">
        <v>3.774</v>
      </c>
      <c r="D119" s="5">
        <v>14.875999999999999</v>
      </c>
      <c r="E119" s="5">
        <v>2.661</v>
      </c>
      <c r="F119" s="5">
        <v>4.6539999999999999</v>
      </c>
      <c r="G119" s="5">
        <v>1.046</v>
      </c>
      <c r="H119" s="5">
        <v>3.6440000000000001</v>
      </c>
      <c r="I119" s="5">
        <v>2.4940000000000002</v>
      </c>
      <c r="J119" s="5">
        <v>1.246</v>
      </c>
      <c r="K119" s="5">
        <v>1.421</v>
      </c>
      <c r="L119" s="5">
        <v>2.161</v>
      </c>
      <c r="M119" s="5">
        <v>1.948</v>
      </c>
    </row>
    <row r="120" spans="1:13" x14ac:dyDescent="0.2">
      <c r="A120" s="1">
        <v>42217</v>
      </c>
      <c r="B120" s="5">
        <v>3.113</v>
      </c>
      <c r="C120" s="5">
        <v>3.7210000000000001</v>
      </c>
      <c r="D120" s="5">
        <v>15.212999999999999</v>
      </c>
      <c r="E120" s="5">
        <v>2.81</v>
      </c>
      <c r="F120" s="5">
        <v>4.585</v>
      </c>
      <c r="G120" s="5">
        <v>1.0349999999999999</v>
      </c>
      <c r="H120" s="5">
        <v>3.6040000000000001</v>
      </c>
      <c r="I120" s="5">
        <v>2.4430000000000001</v>
      </c>
      <c r="J120" s="5">
        <v>1.2649999999999999</v>
      </c>
      <c r="K120" s="5">
        <v>1.5169999999999999</v>
      </c>
      <c r="L120" s="5">
        <v>2.153</v>
      </c>
      <c r="M120" s="5">
        <v>1.931</v>
      </c>
    </row>
    <row r="121" spans="1:13" x14ac:dyDescent="0.2">
      <c r="A121" s="1">
        <v>42248</v>
      </c>
      <c r="B121" s="5">
        <v>3.1469999999999998</v>
      </c>
      <c r="C121" s="5">
        <v>3.661</v>
      </c>
      <c r="D121" s="5">
        <v>15.304</v>
      </c>
      <c r="E121" s="5">
        <v>2.9129999999999998</v>
      </c>
      <c r="F121" s="5">
        <v>4.7050000000000001</v>
      </c>
      <c r="G121" s="5">
        <v>1.0109999999999999</v>
      </c>
      <c r="H121" s="5">
        <v>3.5670000000000002</v>
      </c>
      <c r="I121" s="5">
        <v>2.4449999999999998</v>
      </c>
      <c r="J121" s="5">
        <v>1.262</v>
      </c>
      <c r="K121" s="5">
        <v>1.516</v>
      </c>
      <c r="L121" s="5">
        <v>2.169</v>
      </c>
      <c r="M121" s="5">
        <v>1.9139999999999999</v>
      </c>
    </row>
    <row r="122" spans="1:13" x14ac:dyDescent="0.2">
      <c r="A122" s="1">
        <v>42278</v>
      </c>
      <c r="B122" s="5">
        <v>3.109</v>
      </c>
      <c r="C122" s="5">
        <v>3.6269999999999998</v>
      </c>
      <c r="D122" s="5">
        <v>14.912000000000001</v>
      </c>
      <c r="E122" s="5">
        <v>3.177</v>
      </c>
      <c r="F122" s="5">
        <v>4.6879999999999997</v>
      </c>
      <c r="G122" s="5">
        <v>1.048</v>
      </c>
      <c r="H122" s="5">
        <v>3.532</v>
      </c>
      <c r="I122" s="5">
        <v>2.4049999999999998</v>
      </c>
      <c r="J122" s="5">
        <v>1.2929999999999999</v>
      </c>
      <c r="K122" s="5">
        <v>1.552</v>
      </c>
      <c r="L122" s="5">
        <v>2.2530000000000001</v>
      </c>
      <c r="M122" s="5">
        <v>1.925</v>
      </c>
    </row>
    <row r="123" spans="1:13" x14ac:dyDescent="0.2">
      <c r="A123" s="1">
        <v>42309</v>
      </c>
      <c r="B123" s="5">
        <v>3.1309999999999998</v>
      </c>
      <c r="C123" s="5">
        <v>3.7250000000000001</v>
      </c>
      <c r="D123" s="5">
        <v>15.132999999999999</v>
      </c>
      <c r="E123" s="5">
        <v>3.4039999999999999</v>
      </c>
      <c r="F123" s="5">
        <v>4.5590000000000002</v>
      </c>
      <c r="G123" s="5">
        <v>1.0609999999999999</v>
      </c>
      <c r="H123" s="5">
        <v>3.5</v>
      </c>
      <c r="I123" s="5">
        <v>2.3650000000000002</v>
      </c>
      <c r="J123" s="5">
        <v>1.26</v>
      </c>
      <c r="K123" s="5">
        <v>1.5529999999999999</v>
      </c>
      <c r="L123" s="5">
        <v>2.266</v>
      </c>
      <c r="M123" s="5">
        <v>1.9590000000000001</v>
      </c>
    </row>
    <row r="124" spans="1:13" x14ac:dyDescent="0.2">
      <c r="A124" s="1">
        <v>42339</v>
      </c>
      <c r="B124" s="5">
        <v>2.8519999999999999</v>
      </c>
      <c r="C124" s="5">
        <v>3.6509999999999998</v>
      </c>
      <c r="D124" s="5">
        <v>15.586</v>
      </c>
      <c r="E124" s="5">
        <v>3.5430000000000001</v>
      </c>
      <c r="F124" s="5">
        <v>4.6070000000000002</v>
      </c>
      <c r="G124" s="5">
        <v>1.0569999999999999</v>
      </c>
      <c r="H124" s="5">
        <v>3.45</v>
      </c>
      <c r="I124" s="5">
        <v>2.3239999999999998</v>
      </c>
      <c r="J124" s="5">
        <v>1.228</v>
      </c>
      <c r="K124" s="5">
        <v>1.5329999999999999</v>
      </c>
      <c r="L124" s="5">
        <v>2.3639999999999999</v>
      </c>
      <c r="M124" s="5">
        <v>1.986</v>
      </c>
    </row>
    <row r="125" spans="1:13" x14ac:dyDescent="0.2">
      <c r="A125" s="1">
        <v>42370</v>
      </c>
      <c r="B125" s="5">
        <v>2.8439999999999999</v>
      </c>
      <c r="C125" s="5">
        <v>3.7330000000000001</v>
      </c>
      <c r="D125" s="5">
        <v>16.263999999999999</v>
      </c>
      <c r="E125" s="5">
        <v>3.6629999999999998</v>
      </c>
      <c r="F125" s="5">
        <v>4.3620000000000001</v>
      </c>
      <c r="G125" s="5">
        <v>1.109</v>
      </c>
      <c r="H125" s="5">
        <v>3.294</v>
      </c>
      <c r="I125" s="5">
        <v>2.2429999999999999</v>
      </c>
      <c r="J125" s="5">
        <v>1.268</v>
      </c>
      <c r="K125" s="5">
        <v>1.583</v>
      </c>
      <c r="L125" s="5">
        <v>2.4329999999999998</v>
      </c>
      <c r="M125" s="5">
        <v>1.944</v>
      </c>
    </row>
    <row r="126" spans="1:13" x14ac:dyDescent="0.2">
      <c r="A126" s="1">
        <v>42401</v>
      </c>
      <c r="B126" s="5">
        <v>3.0270000000000001</v>
      </c>
      <c r="C126" s="5">
        <v>3.71</v>
      </c>
      <c r="D126" s="5">
        <v>16.64</v>
      </c>
      <c r="E126" s="5">
        <v>3.819</v>
      </c>
      <c r="F126" s="5">
        <v>4.3019999999999996</v>
      </c>
      <c r="G126" s="5">
        <v>1.145</v>
      </c>
      <c r="H126" s="5">
        <v>3.3079999999999998</v>
      </c>
      <c r="I126" s="5">
        <v>2.214</v>
      </c>
      <c r="J126" s="5">
        <v>1.2529999999999999</v>
      </c>
      <c r="K126" s="5">
        <v>1.5920000000000001</v>
      </c>
      <c r="L126" s="5">
        <v>2.2200000000000002</v>
      </c>
      <c r="M126" s="5">
        <v>1.9359999999999999</v>
      </c>
    </row>
    <row r="127" spans="1:13" x14ac:dyDescent="0.2">
      <c r="A127" s="1">
        <v>42430</v>
      </c>
      <c r="B127" s="5">
        <v>3.141</v>
      </c>
      <c r="C127" s="5">
        <v>3.496</v>
      </c>
      <c r="D127" s="5">
        <v>16.183</v>
      </c>
      <c r="E127" s="5">
        <v>3.9009999999999998</v>
      </c>
      <c r="F127" s="5">
        <v>4.2610000000000001</v>
      </c>
      <c r="G127" s="5">
        <v>1.161</v>
      </c>
      <c r="H127" s="5">
        <v>3.26</v>
      </c>
      <c r="I127" s="5">
        <v>2.1480000000000001</v>
      </c>
      <c r="J127" s="5">
        <v>1.1439999999999999</v>
      </c>
      <c r="K127" s="5">
        <v>1.5840000000000001</v>
      </c>
      <c r="L127" s="5">
        <v>2.1930000000000001</v>
      </c>
      <c r="M127" s="5">
        <v>1.915</v>
      </c>
    </row>
    <row r="128" spans="1:13" x14ac:dyDescent="0.2">
      <c r="A128" s="1">
        <v>42461</v>
      </c>
      <c r="B128" s="5">
        <v>3.2290000000000001</v>
      </c>
      <c r="C128" s="5">
        <v>3.7330000000000001</v>
      </c>
      <c r="D128" s="5">
        <v>16.164999999999999</v>
      </c>
      <c r="E128" s="5">
        <v>3.7650000000000001</v>
      </c>
      <c r="F128" s="5">
        <v>4.2690000000000001</v>
      </c>
      <c r="G128" s="5">
        <v>1.1020000000000001</v>
      </c>
      <c r="H128" s="5">
        <v>3.206</v>
      </c>
      <c r="I128" s="5">
        <v>2.109</v>
      </c>
      <c r="J128" s="5">
        <v>1.163</v>
      </c>
      <c r="K128" s="5">
        <v>1.6339999999999999</v>
      </c>
      <c r="L128" s="5">
        <v>2.4180000000000001</v>
      </c>
      <c r="M128" s="5">
        <v>1.9019999999999999</v>
      </c>
    </row>
    <row r="129" spans="1:13" x14ac:dyDescent="0.2">
      <c r="A129" s="1">
        <v>42491</v>
      </c>
      <c r="B129" s="5">
        <v>3.286</v>
      </c>
      <c r="C129" s="5">
        <v>3.758</v>
      </c>
      <c r="D129" s="5">
        <v>16.116</v>
      </c>
      <c r="E129" s="5">
        <v>3.82</v>
      </c>
      <c r="F129" s="5">
        <v>4.2809999999999997</v>
      </c>
      <c r="G129" s="5">
        <v>1.113</v>
      </c>
      <c r="H129" s="5">
        <v>3.2010000000000001</v>
      </c>
      <c r="I129" s="5">
        <v>2.0659999999999998</v>
      </c>
      <c r="J129" s="5">
        <v>1.2809999999999999</v>
      </c>
      <c r="K129" s="5">
        <v>1.6539999999999999</v>
      </c>
      <c r="L129" s="5">
        <v>2.5019999999999998</v>
      </c>
      <c r="M129" s="5">
        <v>1.89</v>
      </c>
    </row>
    <row r="130" spans="1:13" x14ac:dyDescent="0.2">
      <c r="A130" s="1">
        <v>42522</v>
      </c>
      <c r="B130" s="5">
        <v>3.371</v>
      </c>
      <c r="C130" s="5">
        <v>3.7370000000000001</v>
      </c>
      <c r="D130" s="5">
        <v>16.061</v>
      </c>
      <c r="E130" s="5">
        <v>3.92</v>
      </c>
      <c r="F130" s="5">
        <v>4.26</v>
      </c>
      <c r="G130" s="5">
        <v>1.123</v>
      </c>
      <c r="H130" s="5">
        <v>3.1360000000000001</v>
      </c>
      <c r="I130" s="5">
        <v>1.996</v>
      </c>
      <c r="J130" s="5">
        <v>1.3340000000000001</v>
      </c>
      <c r="K130" s="5">
        <v>1.593</v>
      </c>
      <c r="L130" s="5">
        <v>2.4470000000000001</v>
      </c>
      <c r="M130" s="5">
        <v>1.8979999999999999</v>
      </c>
    </row>
    <row r="131" spans="1:13" x14ac:dyDescent="0.2">
      <c r="A131" s="1">
        <v>42552</v>
      </c>
      <c r="B131" s="5">
        <v>3.4740000000000002</v>
      </c>
      <c r="C131" s="5">
        <v>3.831</v>
      </c>
      <c r="D131" s="5">
        <v>16.297000000000001</v>
      </c>
      <c r="E131" s="5">
        <v>3.851</v>
      </c>
      <c r="F131" s="5">
        <v>4.1719999999999997</v>
      </c>
      <c r="G131" s="5">
        <v>1.1439999999999999</v>
      </c>
      <c r="H131" s="5">
        <v>3.0990000000000002</v>
      </c>
      <c r="I131" s="5">
        <v>1.954</v>
      </c>
      <c r="J131" s="5">
        <v>1.3160000000000001</v>
      </c>
      <c r="K131" s="5">
        <v>1.601</v>
      </c>
      <c r="L131" s="5">
        <v>2.496</v>
      </c>
      <c r="M131" s="5">
        <v>1.89</v>
      </c>
    </row>
    <row r="132" spans="1:13" x14ac:dyDescent="0.2">
      <c r="A132" s="1">
        <v>42583</v>
      </c>
      <c r="B132" s="5">
        <v>3.5830000000000002</v>
      </c>
      <c r="C132" s="5">
        <v>3.7250000000000001</v>
      </c>
      <c r="D132" s="5">
        <v>16.276</v>
      </c>
      <c r="E132" s="5">
        <v>4.1139999999999999</v>
      </c>
      <c r="F132" s="5">
        <v>4.0750000000000002</v>
      </c>
      <c r="G132" s="5">
        <v>1.1000000000000001</v>
      </c>
      <c r="H132" s="5">
        <v>3.0590000000000002</v>
      </c>
      <c r="I132" s="5">
        <v>1.9179999999999999</v>
      </c>
      <c r="J132" s="5">
        <v>1.35</v>
      </c>
      <c r="K132" s="5">
        <v>1.65</v>
      </c>
      <c r="L132" s="5">
        <v>2.484</v>
      </c>
      <c r="M132" s="5">
        <v>1.9179999999999999</v>
      </c>
    </row>
    <row r="133" spans="1:13" x14ac:dyDescent="0.2">
      <c r="A133" s="1">
        <v>42614</v>
      </c>
      <c r="B133" s="5">
        <v>3.605</v>
      </c>
      <c r="C133" s="5">
        <v>3.7320000000000002</v>
      </c>
      <c r="D133" s="5">
        <v>15.835000000000001</v>
      </c>
      <c r="E133" s="5">
        <v>4.1959999999999997</v>
      </c>
      <c r="F133" s="5">
        <v>3.964</v>
      </c>
      <c r="G133" s="5">
        <v>1.0840000000000001</v>
      </c>
      <c r="H133" s="5">
        <v>3.0070000000000001</v>
      </c>
      <c r="I133" s="5">
        <v>1.8939999999999999</v>
      </c>
      <c r="J133" s="5">
        <v>1.365</v>
      </c>
      <c r="K133" s="5">
        <v>1.635</v>
      </c>
      <c r="L133" s="5">
        <v>2.44</v>
      </c>
      <c r="M133" s="5">
        <v>1.891</v>
      </c>
    </row>
    <row r="134" spans="1:13" x14ac:dyDescent="0.2">
      <c r="A134" s="1">
        <v>42644</v>
      </c>
      <c r="B134" s="5">
        <v>3.6560000000000001</v>
      </c>
      <c r="C134" s="5">
        <v>3.7040000000000002</v>
      </c>
      <c r="D134" s="5">
        <v>15.488</v>
      </c>
      <c r="E134" s="5">
        <v>3.9660000000000002</v>
      </c>
      <c r="F134" s="5">
        <v>3.9239999999999999</v>
      </c>
      <c r="G134" s="5">
        <v>1.157</v>
      </c>
      <c r="H134" s="5">
        <v>2.99</v>
      </c>
      <c r="I134" s="5">
        <v>1.88</v>
      </c>
      <c r="J134" s="5">
        <v>1.41</v>
      </c>
      <c r="K134" s="5">
        <v>1.673</v>
      </c>
      <c r="L134" s="5">
        <v>2.4140000000000001</v>
      </c>
      <c r="M134" s="5">
        <v>1.851</v>
      </c>
    </row>
    <row r="135" spans="1:13" x14ac:dyDescent="0.2">
      <c r="A135" s="1">
        <v>42675</v>
      </c>
      <c r="B135" s="5">
        <v>3.6110000000000002</v>
      </c>
      <c r="C135" s="5">
        <v>3.7040000000000002</v>
      </c>
      <c r="D135" s="5">
        <v>16.5</v>
      </c>
      <c r="E135" s="5">
        <v>4.077</v>
      </c>
      <c r="F135" s="5">
        <v>3.8639999999999999</v>
      </c>
      <c r="G135" s="5">
        <v>1.1879999999999999</v>
      </c>
      <c r="H135" s="5">
        <v>2.9550000000000001</v>
      </c>
      <c r="I135" s="5">
        <v>1.8640000000000001</v>
      </c>
      <c r="J135" s="5">
        <v>1.4630000000000001</v>
      </c>
      <c r="K135" s="5">
        <v>1.6879999999999999</v>
      </c>
      <c r="L135" s="5">
        <v>2.4140000000000001</v>
      </c>
      <c r="M135" s="5">
        <v>1.821</v>
      </c>
    </row>
    <row r="136" spans="1:13" x14ac:dyDescent="0.2">
      <c r="A136" s="1">
        <v>42705</v>
      </c>
      <c r="B136" s="5">
        <v>3.5339999999999998</v>
      </c>
      <c r="C136" s="5">
        <v>3.6970000000000001</v>
      </c>
      <c r="D136" s="5">
        <v>16.864999999999998</v>
      </c>
      <c r="E136" s="5">
        <v>4.2450000000000001</v>
      </c>
      <c r="F136" s="5">
        <v>3.7549999999999999</v>
      </c>
      <c r="G136" s="5">
        <v>1.038</v>
      </c>
      <c r="H136" s="5">
        <v>2.8879999999999999</v>
      </c>
      <c r="I136" s="5">
        <v>1.8049999999999999</v>
      </c>
      <c r="J136" s="5">
        <v>1.4650000000000001</v>
      </c>
      <c r="K136" s="5">
        <v>1.65</v>
      </c>
      <c r="L136" s="5">
        <v>2.3929999999999998</v>
      </c>
      <c r="M136" s="5">
        <v>1.7689999999999999</v>
      </c>
    </row>
    <row r="137" spans="1:13" x14ac:dyDescent="0.2">
      <c r="A137" s="1">
        <v>42736</v>
      </c>
      <c r="B137" s="5">
        <v>3.6749999999999998</v>
      </c>
      <c r="C137" s="5">
        <v>3.7810000000000001</v>
      </c>
      <c r="D137" s="5">
        <v>17.105</v>
      </c>
      <c r="E137" s="5">
        <v>4.2830000000000004</v>
      </c>
      <c r="F137" s="5">
        <v>3.7650000000000001</v>
      </c>
      <c r="G137" s="5">
        <v>1.0529999999999999</v>
      </c>
      <c r="H137" s="5">
        <v>2.8809999999999998</v>
      </c>
      <c r="I137" s="5">
        <v>1.762</v>
      </c>
      <c r="J137" s="5">
        <v>1.45</v>
      </c>
      <c r="K137" s="5">
        <v>1.6339999999999999</v>
      </c>
      <c r="L137" s="5">
        <v>2.3639999999999999</v>
      </c>
      <c r="M137" s="5">
        <v>1.762</v>
      </c>
    </row>
    <row r="138" spans="1:13" x14ac:dyDescent="0.2">
      <c r="A138" s="1">
        <v>42767</v>
      </c>
      <c r="B138" s="5">
        <v>3.923</v>
      </c>
      <c r="C138" s="5">
        <v>3.8530000000000002</v>
      </c>
      <c r="D138" s="5">
        <v>17.074000000000002</v>
      </c>
      <c r="E138" s="5">
        <v>4.351</v>
      </c>
      <c r="F138" s="5">
        <v>3.7949999999999999</v>
      </c>
      <c r="G138" s="5">
        <v>1.1539999999999999</v>
      </c>
      <c r="H138" s="5">
        <v>2.911</v>
      </c>
      <c r="I138" s="5">
        <v>1.7729999999999999</v>
      </c>
      <c r="J138" s="5">
        <v>1.6120000000000001</v>
      </c>
      <c r="K138" s="5">
        <v>1.6519999999999999</v>
      </c>
      <c r="L138" s="5">
        <v>2.4590000000000001</v>
      </c>
      <c r="M138" s="5">
        <v>1.7729999999999999</v>
      </c>
    </row>
    <row r="139" spans="1:13" x14ac:dyDescent="0.2">
      <c r="A139" s="1">
        <v>42795</v>
      </c>
      <c r="B139" s="5">
        <v>4.0279999999999996</v>
      </c>
      <c r="C139" s="5">
        <v>3.992</v>
      </c>
      <c r="D139" s="5">
        <v>17.119</v>
      </c>
      <c r="E139" s="5">
        <v>4.4080000000000004</v>
      </c>
      <c r="F139" s="5">
        <v>3.7410000000000001</v>
      </c>
      <c r="G139" s="5">
        <v>1.167</v>
      </c>
      <c r="H139" s="5">
        <v>2.867</v>
      </c>
      <c r="I139" s="5">
        <v>1.734</v>
      </c>
      <c r="J139" s="5">
        <v>1.6279999999999999</v>
      </c>
      <c r="K139" s="5">
        <v>1.665</v>
      </c>
      <c r="L139" s="5">
        <v>2.476</v>
      </c>
      <c r="M139" s="5">
        <v>1.7849999999999999</v>
      </c>
    </row>
    <row r="140" spans="1:13" x14ac:dyDescent="0.2">
      <c r="A140" s="1">
        <v>42826</v>
      </c>
      <c r="B140" s="5">
        <v>4.1150000000000002</v>
      </c>
      <c r="C140" s="5">
        <v>4.0030000000000001</v>
      </c>
      <c r="D140" s="5">
        <v>17.196999999999999</v>
      </c>
      <c r="E140" s="5">
        <v>4.3559999999999999</v>
      </c>
      <c r="F140" s="5">
        <v>3.8050000000000002</v>
      </c>
      <c r="G140" s="5">
        <v>1.2370000000000001</v>
      </c>
      <c r="H140" s="5">
        <v>2.859</v>
      </c>
      <c r="I140" s="5">
        <v>1.7250000000000001</v>
      </c>
      <c r="J140" s="5">
        <v>1.6879999999999999</v>
      </c>
      <c r="K140" s="5">
        <v>1.661</v>
      </c>
      <c r="L140" s="5">
        <v>2.472</v>
      </c>
      <c r="M140" s="5">
        <v>1.8149999999999999</v>
      </c>
    </row>
    <row r="141" spans="1:13" x14ac:dyDescent="0.2">
      <c r="A141" s="1">
        <v>42856</v>
      </c>
      <c r="B141" s="5">
        <v>4.34</v>
      </c>
      <c r="C141" s="5">
        <v>4.1440000000000001</v>
      </c>
      <c r="D141" s="5">
        <v>17.256</v>
      </c>
      <c r="E141" s="5">
        <v>4.4390000000000001</v>
      </c>
      <c r="F141" s="5">
        <v>3.88</v>
      </c>
      <c r="G141" s="5">
        <v>1.248</v>
      </c>
      <c r="H141" s="5">
        <v>2.8239999999999998</v>
      </c>
      <c r="I141" s="5">
        <v>1.706</v>
      </c>
      <c r="J141" s="5">
        <v>1.6759999999999999</v>
      </c>
      <c r="K141" s="5">
        <v>1.627</v>
      </c>
      <c r="L141" s="5">
        <v>2.4790000000000001</v>
      </c>
      <c r="M141" s="5">
        <v>1.847</v>
      </c>
    </row>
    <row r="142" spans="1:13" x14ac:dyDescent="0.2">
      <c r="A142" s="1">
        <v>42887</v>
      </c>
      <c r="B142" s="5">
        <v>4.4349999999999996</v>
      </c>
      <c r="C142" s="5">
        <v>4.3449999999999998</v>
      </c>
      <c r="D142" s="5">
        <v>17.3</v>
      </c>
      <c r="E142" s="5">
        <v>4.7130000000000001</v>
      </c>
      <c r="F142" s="5">
        <v>3.992</v>
      </c>
      <c r="G142" s="5">
        <v>1.2450000000000001</v>
      </c>
      <c r="H142" s="5">
        <v>2.8050000000000002</v>
      </c>
      <c r="I142" s="5">
        <v>1.68</v>
      </c>
      <c r="J142" s="5">
        <v>1.7350000000000001</v>
      </c>
      <c r="K142" s="5">
        <v>1.643</v>
      </c>
      <c r="L142" s="5">
        <v>2.4849999999999999</v>
      </c>
      <c r="M142" s="5">
        <v>1.8759999999999999</v>
      </c>
    </row>
    <row r="143" spans="1:13" x14ac:dyDescent="0.2">
      <c r="A143" s="1">
        <v>42917</v>
      </c>
      <c r="B143" s="5">
        <v>4.593</v>
      </c>
      <c r="C143" s="5">
        <v>4.3929999999999998</v>
      </c>
      <c r="D143" s="5">
        <v>17.305</v>
      </c>
      <c r="E143" s="5">
        <v>5.0410000000000004</v>
      </c>
      <c r="F143" s="5">
        <v>4.1219999999999999</v>
      </c>
      <c r="G143" s="5">
        <v>1.278</v>
      </c>
      <c r="H143" s="5">
        <v>2.7669999999999999</v>
      </c>
      <c r="I143" s="5">
        <v>1.637</v>
      </c>
      <c r="J143" s="5">
        <v>1.778</v>
      </c>
      <c r="K143" s="5">
        <v>1.6830000000000001</v>
      </c>
      <c r="L143" s="5">
        <v>2.4769999999999999</v>
      </c>
      <c r="M143" s="5">
        <v>1.869</v>
      </c>
    </row>
    <row r="144" spans="1:13" x14ac:dyDescent="0.2">
      <c r="A144" s="1">
        <v>42948</v>
      </c>
      <c r="B144" s="5">
        <v>4.6289999999999996</v>
      </c>
      <c r="C144" s="5">
        <v>4.5919999999999996</v>
      </c>
      <c r="D144" s="5">
        <v>17.196000000000002</v>
      </c>
      <c r="E144" s="5">
        <v>5.2229999999999999</v>
      </c>
      <c r="F144" s="5">
        <v>3.851</v>
      </c>
      <c r="G144" s="5">
        <v>1.3120000000000001</v>
      </c>
      <c r="H144" s="5">
        <v>2.726</v>
      </c>
      <c r="I144" s="5">
        <v>1.625</v>
      </c>
      <c r="J144" s="5">
        <v>1.8759999999999999</v>
      </c>
      <c r="K144" s="5">
        <v>1.742</v>
      </c>
      <c r="L144" s="5">
        <v>2.4620000000000002</v>
      </c>
      <c r="M144" s="5">
        <v>1.869</v>
      </c>
    </row>
    <row r="145" spans="1:13" x14ac:dyDescent="0.2">
      <c r="A145" s="1">
        <v>42979</v>
      </c>
      <c r="B145" s="5">
        <v>4.7489999999999997</v>
      </c>
      <c r="C145" s="5">
        <v>4.9290000000000003</v>
      </c>
      <c r="D145" s="5">
        <v>17.363</v>
      </c>
      <c r="E145" s="5">
        <v>5.383</v>
      </c>
      <c r="F145" s="5">
        <v>3.9940000000000002</v>
      </c>
      <c r="G145" s="5">
        <v>1.3069999999999999</v>
      </c>
      <c r="H145" s="5">
        <v>2.7010000000000001</v>
      </c>
      <c r="I145" s="5">
        <v>1.5980000000000001</v>
      </c>
      <c r="J145" s="5">
        <v>1.792</v>
      </c>
      <c r="K145" s="5">
        <v>1.766</v>
      </c>
      <c r="L145" s="5">
        <v>2.4249999999999998</v>
      </c>
      <c r="M145" s="5">
        <v>2.0150000000000001</v>
      </c>
    </row>
    <row r="146" spans="1:13" x14ac:dyDescent="0.2">
      <c r="A146" s="1">
        <v>43009</v>
      </c>
      <c r="B146" s="5">
        <v>5.0579999999999998</v>
      </c>
      <c r="C146" s="5">
        <v>5.1319999999999997</v>
      </c>
      <c r="D146" s="5">
        <v>17.099</v>
      </c>
      <c r="E146" s="5">
        <v>5.375</v>
      </c>
      <c r="F146" s="5">
        <v>4.1550000000000002</v>
      </c>
      <c r="G146" s="5">
        <v>1.389</v>
      </c>
      <c r="H146" s="5">
        <v>2.6989999999999998</v>
      </c>
      <c r="I146" s="5">
        <v>1.581</v>
      </c>
      <c r="J146" s="5">
        <v>1.9119999999999999</v>
      </c>
      <c r="K146" s="5">
        <v>1.7490000000000001</v>
      </c>
      <c r="L146" s="5">
        <v>2.6669999999999998</v>
      </c>
      <c r="M146" s="5">
        <v>2.0550000000000002</v>
      </c>
    </row>
    <row r="147" spans="1:13" x14ac:dyDescent="0.2">
      <c r="A147" s="1">
        <v>43040</v>
      </c>
      <c r="B147" s="5">
        <v>5.1840000000000002</v>
      </c>
      <c r="C147" s="5">
        <v>5.5049999999999999</v>
      </c>
      <c r="D147" s="5">
        <v>18.478000000000002</v>
      </c>
      <c r="E147" s="5">
        <v>5.7240000000000002</v>
      </c>
      <c r="F147" s="5">
        <v>4.226</v>
      </c>
      <c r="G147" s="5">
        <v>1.411</v>
      </c>
      <c r="H147" s="5">
        <v>2.6819999999999999</v>
      </c>
      <c r="I147" s="5">
        <v>1.5660000000000001</v>
      </c>
      <c r="J147" s="5">
        <v>2.0550000000000002</v>
      </c>
      <c r="K147" s="5">
        <v>1.7969999999999999</v>
      </c>
      <c r="L147" s="5">
        <v>2.6840000000000002</v>
      </c>
      <c r="M147" s="5">
        <v>2.1019999999999999</v>
      </c>
    </row>
    <row r="148" spans="1:13" x14ac:dyDescent="0.2">
      <c r="A148" s="1">
        <v>43070</v>
      </c>
      <c r="B148" s="5">
        <v>5.2089999999999996</v>
      </c>
      <c r="C148" s="5">
        <v>5.6020000000000003</v>
      </c>
      <c r="D148" s="5">
        <v>18.952999999999999</v>
      </c>
      <c r="E148" s="5">
        <v>6.0039999999999996</v>
      </c>
      <c r="F148" s="5">
        <v>4.1559999999999997</v>
      </c>
      <c r="G148" s="5">
        <v>1.4059999999999999</v>
      </c>
      <c r="H148" s="5">
        <v>2.6989999999999998</v>
      </c>
      <c r="I148" s="5">
        <v>1.5249999999999999</v>
      </c>
      <c r="J148" s="5">
        <v>2.1469999999999998</v>
      </c>
      <c r="K148" s="5">
        <v>1.8660000000000001</v>
      </c>
      <c r="L148" s="5">
        <v>2.6339999999999999</v>
      </c>
      <c r="M148" s="5">
        <v>2.117</v>
      </c>
    </row>
    <row r="149" spans="1:13" x14ac:dyDescent="0.2">
      <c r="A149" s="1">
        <v>43101</v>
      </c>
      <c r="B149" s="5">
        <v>4.9820000000000002</v>
      </c>
      <c r="C149" s="5">
        <v>5.5810000000000004</v>
      </c>
      <c r="D149" s="5">
        <v>18.585000000000001</v>
      </c>
      <c r="E149" s="5">
        <v>6.0350000000000001</v>
      </c>
      <c r="F149" s="5">
        <v>3.9359999999999999</v>
      </c>
      <c r="G149" s="5">
        <v>1.3620000000000001</v>
      </c>
      <c r="H149" s="5">
        <v>2.5419999999999998</v>
      </c>
      <c r="I149" s="5">
        <v>1.4139999999999999</v>
      </c>
      <c r="J149" s="5">
        <v>2.23</v>
      </c>
      <c r="K149" s="5">
        <v>1.855</v>
      </c>
      <c r="L149" s="5">
        <v>2.5680000000000001</v>
      </c>
      <c r="M149" s="5">
        <v>2.0950000000000002</v>
      </c>
    </row>
    <row r="150" spans="1:13" x14ac:dyDescent="0.2">
      <c r="A150" s="1">
        <v>43132</v>
      </c>
      <c r="B150" s="5">
        <v>5.3769999999999998</v>
      </c>
      <c r="C150" s="5">
        <v>5.8819999999999997</v>
      </c>
      <c r="D150" s="5">
        <v>18.864000000000001</v>
      </c>
      <c r="E150" s="5">
        <v>6.2430000000000003</v>
      </c>
      <c r="F150" s="5">
        <v>3.9409999999999998</v>
      </c>
      <c r="G150" s="5">
        <v>1.3859999999999999</v>
      </c>
      <c r="H150" s="5">
        <v>2.5880000000000001</v>
      </c>
      <c r="I150" s="5">
        <v>1.411</v>
      </c>
      <c r="J150" s="5">
        <v>2.2530000000000001</v>
      </c>
      <c r="K150" s="5">
        <v>1.841</v>
      </c>
      <c r="L150" s="5">
        <v>2.6030000000000002</v>
      </c>
      <c r="M150" s="5">
        <v>2.0939999999999999</v>
      </c>
    </row>
    <row r="151" spans="1:13" x14ac:dyDescent="0.2">
      <c r="A151" s="1">
        <v>43160</v>
      </c>
      <c r="B151" s="5">
        <v>5.6959999999999997</v>
      </c>
      <c r="C151" s="5">
        <v>6.1970000000000001</v>
      </c>
      <c r="D151" s="5">
        <v>18.823</v>
      </c>
      <c r="E151" s="5">
        <v>6.319</v>
      </c>
      <c r="F151" s="5">
        <v>4.0330000000000004</v>
      </c>
      <c r="G151" s="5">
        <v>1.393</v>
      </c>
      <c r="H151" s="5">
        <v>2.585</v>
      </c>
      <c r="I151" s="5">
        <v>1.3979999999999999</v>
      </c>
      <c r="J151" s="5">
        <v>2.2999999999999998</v>
      </c>
      <c r="K151" s="5">
        <v>1.867</v>
      </c>
      <c r="L151" s="5">
        <v>2.6080000000000001</v>
      </c>
      <c r="M151" s="5">
        <v>2.1360000000000001</v>
      </c>
    </row>
    <row r="152" spans="1:13" x14ac:dyDescent="0.2">
      <c r="A152" s="1">
        <v>43191</v>
      </c>
      <c r="B152" s="5">
        <v>5.9539999999999997</v>
      </c>
      <c r="C152" s="5">
        <v>6.3860000000000001</v>
      </c>
      <c r="D152" s="5">
        <v>18.818000000000001</v>
      </c>
      <c r="E152" s="5">
        <v>6.1029999999999998</v>
      </c>
      <c r="F152" s="5">
        <v>4.0119999999999996</v>
      </c>
      <c r="G152" s="5">
        <v>1.476</v>
      </c>
      <c r="H152" s="5">
        <v>2.5649999999999999</v>
      </c>
      <c r="I152" s="5">
        <v>1.4630000000000001</v>
      </c>
      <c r="J152" s="5">
        <v>2.3530000000000002</v>
      </c>
      <c r="K152" s="5">
        <v>1.964</v>
      </c>
      <c r="L152" s="5">
        <v>2.673</v>
      </c>
      <c r="M152" s="5">
        <v>2.1339999999999999</v>
      </c>
    </row>
    <row r="153" spans="1:13" x14ac:dyDescent="0.2">
      <c r="A153" s="1">
        <v>43221</v>
      </c>
      <c r="B153" s="5">
        <v>6.0759999999999996</v>
      </c>
      <c r="C153" s="5">
        <v>6.7779999999999996</v>
      </c>
      <c r="D153" s="5">
        <v>18.645</v>
      </c>
      <c r="E153" s="5">
        <v>6.5309999999999997</v>
      </c>
      <c r="F153" s="5">
        <v>4.0570000000000004</v>
      </c>
      <c r="G153" s="5">
        <v>1.5249999999999999</v>
      </c>
      <c r="H153" s="5">
        <v>2.58</v>
      </c>
      <c r="I153" s="5">
        <v>1.419</v>
      </c>
      <c r="J153" s="5">
        <v>2.3769999999999998</v>
      </c>
      <c r="K153" s="5">
        <v>1.972</v>
      </c>
      <c r="L153" s="5">
        <v>2.661</v>
      </c>
      <c r="M153" s="5">
        <v>2.1429999999999998</v>
      </c>
    </row>
    <row r="154" spans="1:13" x14ac:dyDescent="0.2">
      <c r="A154" s="1">
        <v>43252</v>
      </c>
      <c r="B154" s="5">
        <v>6.3040000000000003</v>
      </c>
      <c r="C154" s="5">
        <v>6.9509999999999996</v>
      </c>
      <c r="D154" s="5">
        <v>18.870999999999999</v>
      </c>
      <c r="E154" s="5">
        <v>6.7430000000000003</v>
      </c>
      <c r="F154" s="5">
        <v>4.1020000000000003</v>
      </c>
      <c r="G154" s="5">
        <v>1.5129999999999999</v>
      </c>
      <c r="H154" s="5">
        <v>2.5720000000000001</v>
      </c>
      <c r="I154" s="5">
        <v>1.4</v>
      </c>
      <c r="J154" s="5">
        <v>2.4820000000000002</v>
      </c>
      <c r="K154" s="5">
        <v>1.8560000000000001</v>
      </c>
      <c r="L154" s="5">
        <v>2.6949999999999998</v>
      </c>
      <c r="M154" s="5">
        <v>2.1850000000000001</v>
      </c>
    </row>
    <row r="155" spans="1:13" x14ac:dyDescent="0.2">
      <c r="A155" s="1">
        <v>43282</v>
      </c>
      <c r="B155" s="5">
        <v>6.5830000000000002</v>
      </c>
      <c r="C155" s="5">
        <v>7.0720000000000001</v>
      </c>
      <c r="D155" s="5">
        <v>19.414999999999999</v>
      </c>
      <c r="E155" s="5">
        <v>6.6120000000000001</v>
      </c>
      <c r="F155" s="5">
        <v>4.0739999999999998</v>
      </c>
      <c r="G155" s="5">
        <v>1.579</v>
      </c>
      <c r="H155" s="5">
        <v>2.5110000000000001</v>
      </c>
      <c r="I155" s="5">
        <v>1.3720000000000001</v>
      </c>
      <c r="J155" s="5">
        <v>2.5779999999999998</v>
      </c>
      <c r="K155" s="5">
        <v>1.9319999999999999</v>
      </c>
      <c r="L155" s="5">
        <v>2.6989999999999998</v>
      </c>
      <c r="M155" s="5">
        <v>2.2509999999999999</v>
      </c>
    </row>
    <row r="156" spans="1:13" x14ac:dyDescent="0.2">
      <c r="A156" s="1">
        <v>43313</v>
      </c>
      <c r="B156" s="5">
        <v>6.9210000000000003</v>
      </c>
      <c r="C156" s="5">
        <v>7.2439999999999998</v>
      </c>
      <c r="D156" s="5">
        <v>19.893999999999998</v>
      </c>
      <c r="E156" s="5">
        <v>6.9749999999999996</v>
      </c>
      <c r="F156" s="5">
        <v>4.1379999999999999</v>
      </c>
      <c r="G156" s="5">
        <v>1.607</v>
      </c>
      <c r="H156" s="5">
        <v>2.504</v>
      </c>
      <c r="I156" s="5">
        <v>1.377</v>
      </c>
      <c r="J156" s="5">
        <v>2.6419999999999999</v>
      </c>
      <c r="K156" s="5">
        <v>2.0230000000000001</v>
      </c>
      <c r="L156" s="5">
        <v>2.6949999999999998</v>
      </c>
      <c r="M156" s="5">
        <v>2.3210000000000002</v>
      </c>
    </row>
    <row r="157" spans="1:13" x14ac:dyDescent="0.2">
      <c r="A157" s="1">
        <v>43344</v>
      </c>
      <c r="B157" s="5">
        <v>7.1139999999999999</v>
      </c>
      <c r="C157" s="5">
        <v>7.4029999999999996</v>
      </c>
      <c r="D157" s="5">
        <v>20.478999999999999</v>
      </c>
      <c r="E157" s="5">
        <v>7.3259999999999996</v>
      </c>
      <c r="F157" s="5">
        <v>4.1239999999999997</v>
      </c>
      <c r="G157" s="5">
        <v>1.655</v>
      </c>
      <c r="H157" s="5">
        <v>2.4790000000000001</v>
      </c>
      <c r="I157" s="5">
        <v>1.3680000000000001</v>
      </c>
      <c r="J157" s="5">
        <v>2.6989999999999998</v>
      </c>
      <c r="K157" s="5">
        <v>2.0750000000000002</v>
      </c>
      <c r="L157" s="5">
        <v>2.7679999999999998</v>
      </c>
      <c r="M157" s="5">
        <v>2.319</v>
      </c>
    </row>
    <row r="158" spans="1:13" x14ac:dyDescent="0.2">
      <c r="A158" s="1">
        <v>43374</v>
      </c>
      <c r="B158" s="5">
        <v>7.2519999999999998</v>
      </c>
      <c r="C158" s="5">
        <v>7.69</v>
      </c>
      <c r="D158" s="5">
        <v>20.867999999999999</v>
      </c>
      <c r="E158" s="5">
        <v>7.3339999999999996</v>
      </c>
      <c r="F158" s="5">
        <v>4.1050000000000004</v>
      </c>
      <c r="G158" s="5">
        <v>1.6850000000000001</v>
      </c>
      <c r="H158" s="5">
        <v>2.48</v>
      </c>
      <c r="I158" s="5">
        <v>1.367</v>
      </c>
      <c r="J158" s="5">
        <v>2.8210000000000002</v>
      </c>
      <c r="K158" s="5">
        <v>2.0939999999999999</v>
      </c>
      <c r="L158" s="5">
        <v>2.8010000000000002</v>
      </c>
      <c r="M158" s="5">
        <v>2.3199999999999998</v>
      </c>
    </row>
    <row r="159" spans="1:13" x14ac:dyDescent="0.2">
      <c r="A159" s="1">
        <v>43405</v>
      </c>
      <c r="B159" s="5">
        <v>7.3810000000000002</v>
      </c>
      <c r="C159" s="5">
        <v>7.7370000000000001</v>
      </c>
      <c r="D159" s="5">
        <v>21.295999999999999</v>
      </c>
      <c r="E159" s="5">
        <v>7.5940000000000003</v>
      </c>
      <c r="F159" s="5">
        <v>4.1459999999999999</v>
      </c>
      <c r="G159" s="5">
        <v>1.6639999999999999</v>
      </c>
      <c r="H159" s="5">
        <v>2.4550000000000001</v>
      </c>
      <c r="I159" s="5">
        <v>1.361</v>
      </c>
      <c r="J159" s="5">
        <v>2.8220000000000001</v>
      </c>
      <c r="K159" s="5">
        <v>2.2040000000000002</v>
      </c>
      <c r="L159" s="5">
        <v>2.8439999999999999</v>
      </c>
      <c r="M159" s="5">
        <v>2.363</v>
      </c>
    </row>
    <row r="160" spans="1:13" x14ac:dyDescent="0.2">
      <c r="A160" s="1">
        <v>43435</v>
      </c>
      <c r="B160" s="5">
        <v>7.7069999999999999</v>
      </c>
      <c r="C160" s="5">
        <v>7.7409999999999997</v>
      </c>
      <c r="D160" s="5">
        <v>21.413</v>
      </c>
      <c r="E160" s="5">
        <v>7.8140000000000001</v>
      </c>
      <c r="F160" s="5">
        <v>4.1920000000000002</v>
      </c>
      <c r="G160" s="5">
        <v>1.746</v>
      </c>
      <c r="H160" s="5">
        <v>2.4510000000000001</v>
      </c>
      <c r="I160" s="5">
        <v>1.343</v>
      </c>
      <c r="J160" s="5">
        <v>2.8479999999999999</v>
      </c>
      <c r="K160" s="5">
        <v>2.2629999999999999</v>
      </c>
      <c r="L160" s="5">
        <v>2.899</v>
      </c>
      <c r="M160" s="5">
        <v>2.3170000000000002</v>
      </c>
    </row>
    <row r="161" spans="1:13" x14ac:dyDescent="0.2">
      <c r="A161" s="1">
        <v>43466</v>
      </c>
      <c r="B161" s="5">
        <v>7.7919999999999998</v>
      </c>
      <c r="C161" s="5">
        <v>8.06</v>
      </c>
      <c r="D161" s="5">
        <v>21.690999999999999</v>
      </c>
      <c r="E161" s="5">
        <v>7.0549999999999997</v>
      </c>
      <c r="F161" s="5">
        <v>4.16</v>
      </c>
      <c r="G161" s="5">
        <v>1.764</v>
      </c>
      <c r="H161" s="5">
        <v>2.4569999999999999</v>
      </c>
      <c r="I161" s="5">
        <v>1.323</v>
      </c>
      <c r="J161" s="5">
        <v>2.7610000000000001</v>
      </c>
      <c r="K161" s="5">
        <v>2.3109999999999999</v>
      </c>
      <c r="L161" s="5">
        <v>2.8380000000000001</v>
      </c>
      <c r="M161" s="5">
        <v>2.3340000000000001</v>
      </c>
    </row>
    <row r="162" spans="1:13" x14ac:dyDescent="0.2">
      <c r="A162" s="1">
        <v>43497</v>
      </c>
      <c r="B162" s="5">
        <v>8.0809999999999995</v>
      </c>
      <c r="C162" s="5">
        <v>8.3829999999999991</v>
      </c>
      <c r="D162" s="5">
        <v>21.701000000000001</v>
      </c>
      <c r="E162" s="5">
        <v>7.274</v>
      </c>
      <c r="F162" s="5">
        <v>4.1120000000000001</v>
      </c>
      <c r="G162" s="5">
        <v>1.7030000000000001</v>
      </c>
      <c r="H162" s="5">
        <v>2.4409999999999998</v>
      </c>
      <c r="I162" s="5">
        <v>1.3</v>
      </c>
      <c r="J162" s="5">
        <v>2.694</v>
      </c>
      <c r="K162" s="5">
        <v>2.3069999999999999</v>
      </c>
      <c r="L162" s="5">
        <v>2.8530000000000002</v>
      </c>
      <c r="M162" s="5">
        <v>2.351</v>
      </c>
    </row>
    <row r="163" spans="1:13" x14ac:dyDescent="0.2">
      <c r="A163" s="1">
        <v>43525</v>
      </c>
      <c r="B163" s="5">
        <v>8.1820000000000004</v>
      </c>
      <c r="C163" s="5">
        <v>8.4290000000000003</v>
      </c>
      <c r="D163" s="5">
        <v>21.738</v>
      </c>
      <c r="E163" s="5">
        <v>7.3620000000000001</v>
      </c>
      <c r="F163" s="5">
        <v>4.1180000000000003</v>
      </c>
      <c r="G163" s="5">
        <v>1.8320000000000001</v>
      </c>
      <c r="H163" s="5">
        <v>2.4129999999999998</v>
      </c>
      <c r="I163" s="5">
        <v>1.286</v>
      </c>
      <c r="J163" s="5">
        <v>2.6829999999999998</v>
      </c>
      <c r="K163" s="5">
        <v>2.2770000000000001</v>
      </c>
      <c r="L163" s="5">
        <v>2.8250000000000002</v>
      </c>
      <c r="M163" s="5">
        <v>2.35</v>
      </c>
    </row>
    <row r="164" spans="1:13" x14ac:dyDescent="0.2">
      <c r="A164" s="1">
        <v>43556</v>
      </c>
      <c r="B164" s="5">
        <v>8.4090000000000007</v>
      </c>
      <c r="C164" s="5">
        <v>8.5630000000000006</v>
      </c>
      <c r="D164" s="5">
        <v>21.733000000000001</v>
      </c>
      <c r="E164" s="5">
        <v>6.9109999999999996</v>
      </c>
      <c r="F164" s="5">
        <v>4.2140000000000004</v>
      </c>
      <c r="G164" s="5">
        <v>1.8540000000000001</v>
      </c>
      <c r="H164" s="5">
        <v>2.391</v>
      </c>
      <c r="I164" s="5">
        <v>1.28</v>
      </c>
      <c r="J164" s="5">
        <v>2.8639999999999999</v>
      </c>
      <c r="K164" s="5">
        <v>2.3849999999999998</v>
      </c>
      <c r="L164" s="5">
        <v>2.871</v>
      </c>
      <c r="M164" s="5">
        <v>2.39</v>
      </c>
    </row>
    <row r="165" spans="1:13" x14ac:dyDescent="0.2">
      <c r="A165" s="1">
        <v>43586</v>
      </c>
      <c r="B165" s="5">
        <v>8.7680000000000007</v>
      </c>
      <c r="C165" s="5">
        <v>8.7520000000000007</v>
      </c>
      <c r="D165" s="5">
        <v>21.577999999999999</v>
      </c>
      <c r="E165" s="5">
        <v>7.2990000000000004</v>
      </c>
      <c r="F165" s="5">
        <v>4.2789999999999999</v>
      </c>
      <c r="G165" s="5">
        <v>1.847</v>
      </c>
      <c r="H165" s="5">
        <v>2.3660000000000001</v>
      </c>
      <c r="I165" s="5">
        <v>1.252</v>
      </c>
      <c r="J165" s="5">
        <v>2.9089999999999998</v>
      </c>
      <c r="K165" s="5">
        <v>2.371</v>
      </c>
      <c r="L165" s="5">
        <v>2.919</v>
      </c>
      <c r="M165" s="5">
        <v>2.3849999999999998</v>
      </c>
    </row>
    <row r="166" spans="1:13" x14ac:dyDescent="0.2">
      <c r="A166" s="1">
        <v>43617</v>
      </c>
      <c r="B166" s="5">
        <v>8.9209999999999994</v>
      </c>
      <c r="C166" s="5">
        <v>8.8550000000000004</v>
      </c>
      <c r="D166" s="5">
        <v>21.847999999999999</v>
      </c>
      <c r="E166" s="5">
        <v>7.5730000000000004</v>
      </c>
      <c r="F166" s="5">
        <v>4.3550000000000004</v>
      </c>
      <c r="G166" s="5">
        <v>1.8919999999999999</v>
      </c>
      <c r="H166" s="5">
        <v>2.3439999999999999</v>
      </c>
      <c r="I166" s="5">
        <v>1.24</v>
      </c>
      <c r="J166" s="5">
        <v>2.9460000000000002</v>
      </c>
      <c r="K166" s="5">
        <v>2.444</v>
      </c>
      <c r="L166" s="5">
        <v>2.8879999999999999</v>
      </c>
      <c r="M166" s="5">
        <v>2.419</v>
      </c>
    </row>
    <row r="167" spans="1:13" x14ac:dyDescent="0.2">
      <c r="A167" s="1">
        <v>43647</v>
      </c>
      <c r="B167" s="5">
        <v>9.14</v>
      </c>
      <c r="C167" s="5">
        <v>9.1300000000000008</v>
      </c>
      <c r="D167" s="5">
        <v>22.044</v>
      </c>
      <c r="E167" s="5">
        <v>7.4870000000000001</v>
      </c>
      <c r="F167" s="5">
        <v>4.4029999999999996</v>
      </c>
      <c r="G167" s="5">
        <v>1.9279999999999999</v>
      </c>
      <c r="H167" s="5">
        <v>2.319</v>
      </c>
      <c r="I167" s="5">
        <v>1.228</v>
      </c>
      <c r="J167" s="5">
        <v>3.0049999999999999</v>
      </c>
      <c r="K167" s="5">
        <v>2.411</v>
      </c>
      <c r="L167" s="5">
        <v>2.843</v>
      </c>
      <c r="M167" s="5">
        <v>2.3849999999999998</v>
      </c>
    </row>
    <row r="168" spans="1:13" x14ac:dyDescent="0.2">
      <c r="A168" s="1">
        <v>43678</v>
      </c>
      <c r="B168" s="5">
        <v>9.5779999999999994</v>
      </c>
      <c r="C168" s="5">
        <v>9.08</v>
      </c>
      <c r="D168" s="5">
        <v>22.183</v>
      </c>
      <c r="E168" s="5">
        <v>7.9530000000000003</v>
      </c>
      <c r="F168" s="5">
        <v>4.46</v>
      </c>
      <c r="G168" s="5">
        <v>1.9730000000000001</v>
      </c>
      <c r="H168" s="5">
        <v>2.2989999999999999</v>
      </c>
      <c r="I168" s="5">
        <v>1.218</v>
      </c>
      <c r="J168" s="5">
        <v>2.9420000000000002</v>
      </c>
      <c r="K168" s="5">
        <v>2.4550000000000001</v>
      </c>
      <c r="L168" s="5">
        <v>2.7719999999999998</v>
      </c>
      <c r="M168" s="5">
        <v>2.371</v>
      </c>
    </row>
    <row r="169" spans="1:13" x14ac:dyDescent="0.2">
      <c r="A169" s="1">
        <v>43709</v>
      </c>
      <c r="B169" s="5">
        <v>9.8260000000000005</v>
      </c>
      <c r="C169" s="5">
        <v>9.0709999999999997</v>
      </c>
      <c r="D169" s="5">
        <v>22.315000000000001</v>
      </c>
      <c r="E169" s="5">
        <v>8.2360000000000007</v>
      </c>
      <c r="F169" s="5">
        <v>4.5339999999999998</v>
      </c>
      <c r="G169" s="5">
        <v>1.9359999999999999</v>
      </c>
      <c r="H169" s="5">
        <v>2.2799999999999998</v>
      </c>
      <c r="I169" s="5">
        <v>1.2070000000000001</v>
      </c>
      <c r="J169" s="5">
        <v>3.016</v>
      </c>
      <c r="K169" s="5">
        <v>2.4630000000000001</v>
      </c>
      <c r="L169" s="5">
        <v>2.9060000000000001</v>
      </c>
      <c r="M169" s="5">
        <v>2.3940000000000001</v>
      </c>
    </row>
    <row r="170" spans="1:13" x14ac:dyDescent="0.2">
      <c r="A170" s="1">
        <v>43739</v>
      </c>
      <c r="B170" s="5">
        <v>9.8759999999999994</v>
      </c>
      <c r="C170" s="5">
        <v>9.2309999999999999</v>
      </c>
      <c r="D170" s="5">
        <v>22.716999999999999</v>
      </c>
      <c r="E170" s="5">
        <v>7.9</v>
      </c>
      <c r="F170" s="5">
        <v>4.5229999999999997</v>
      </c>
      <c r="G170" s="5">
        <v>2.0249999999999999</v>
      </c>
      <c r="H170" s="5">
        <v>2.2589999999999999</v>
      </c>
      <c r="I170" s="5">
        <v>1.2030000000000001</v>
      </c>
      <c r="J170" s="5">
        <v>2.948</v>
      </c>
      <c r="K170" s="5">
        <v>2.6739999999999999</v>
      </c>
      <c r="L170" s="5">
        <v>2.915</v>
      </c>
      <c r="M170" s="5">
        <v>2.3490000000000002</v>
      </c>
    </row>
    <row r="171" spans="1:13" x14ac:dyDescent="0.2">
      <c r="A171" s="1">
        <v>43770</v>
      </c>
      <c r="B171" s="5">
        <v>10.151999999999999</v>
      </c>
      <c r="C171" s="5">
        <v>9.391</v>
      </c>
      <c r="D171" s="5">
        <v>23.542999999999999</v>
      </c>
      <c r="E171" s="5">
        <v>8.2370000000000001</v>
      </c>
      <c r="F171" s="5">
        <v>4.4809999999999999</v>
      </c>
      <c r="G171" s="5">
        <v>2.069</v>
      </c>
      <c r="H171" s="5">
        <v>2.234</v>
      </c>
      <c r="I171" s="5">
        <v>1.206</v>
      </c>
      <c r="J171" s="5">
        <v>2.84</v>
      </c>
      <c r="K171" s="5">
        <v>2.8130000000000002</v>
      </c>
      <c r="L171" s="5">
        <v>2.9079999999999999</v>
      </c>
      <c r="M171" s="5">
        <v>2.3530000000000002</v>
      </c>
    </row>
    <row r="172" spans="1:13" x14ac:dyDescent="0.2">
      <c r="A172" s="1">
        <v>43800</v>
      </c>
      <c r="B172" s="5">
        <v>10.268000000000001</v>
      </c>
      <c r="C172" s="5">
        <v>9.4719999999999995</v>
      </c>
      <c r="D172" s="5">
        <v>23.32</v>
      </c>
      <c r="E172" s="5">
        <v>8.2989999999999995</v>
      </c>
      <c r="F172" s="5">
        <v>4.5039999999999996</v>
      </c>
      <c r="G172" s="5">
        <v>2.024</v>
      </c>
      <c r="H172" s="5">
        <v>2.2280000000000002</v>
      </c>
      <c r="I172" s="5">
        <v>1.198</v>
      </c>
      <c r="J172" s="5">
        <v>2.8210000000000002</v>
      </c>
      <c r="K172" s="5">
        <v>2.8570000000000002</v>
      </c>
      <c r="L172" s="5">
        <v>2.8849999999999998</v>
      </c>
      <c r="M172" s="5">
        <v>2.3239999999999998</v>
      </c>
    </row>
    <row r="173" spans="1:13" x14ac:dyDescent="0.2">
      <c r="A173" s="1">
        <v>43831</v>
      </c>
      <c r="B173" s="5">
        <v>10.667999999999999</v>
      </c>
      <c r="C173" s="5">
        <v>9.6029999999999998</v>
      </c>
      <c r="D173" s="5">
        <v>23.41</v>
      </c>
      <c r="E173" s="5">
        <v>7.0309999999999997</v>
      </c>
      <c r="F173" s="5">
        <v>4.6689999999999996</v>
      </c>
      <c r="G173" s="5">
        <v>2.2269999999999999</v>
      </c>
      <c r="H173" s="5">
        <v>2.2949999999999999</v>
      </c>
      <c r="I173" s="5">
        <v>1.18</v>
      </c>
      <c r="J173" s="5">
        <v>2.79</v>
      </c>
      <c r="K173" s="5">
        <v>2.802</v>
      </c>
      <c r="L173" s="5">
        <v>2.8079999999999998</v>
      </c>
      <c r="M173" s="5">
        <v>2.2290000000000001</v>
      </c>
    </row>
    <row r="174" spans="1:13" x14ac:dyDescent="0.2">
      <c r="A174" s="1">
        <v>43862</v>
      </c>
      <c r="B174" s="5">
        <v>10.641999999999999</v>
      </c>
      <c r="C174" s="5">
        <v>9.6059999999999999</v>
      </c>
      <c r="D174" s="5">
        <v>23.628</v>
      </c>
      <c r="E174" s="5">
        <v>7.2350000000000003</v>
      </c>
      <c r="F174" s="5">
        <v>4.6130000000000004</v>
      </c>
      <c r="G174" s="5">
        <v>2.2909999999999999</v>
      </c>
      <c r="H174" s="5">
        <v>2.2559999999999998</v>
      </c>
      <c r="I174" s="5">
        <v>1.1619999999999999</v>
      </c>
      <c r="J174" s="5">
        <v>2.673</v>
      </c>
      <c r="K174" s="5">
        <v>2.794</v>
      </c>
      <c r="L174" s="5">
        <v>2.7210000000000001</v>
      </c>
      <c r="M174" s="5">
        <v>2.2999999999999998</v>
      </c>
    </row>
    <row r="175" spans="1:13" x14ac:dyDescent="0.2">
      <c r="A175" s="1">
        <v>43891</v>
      </c>
      <c r="B175" s="5">
        <v>11.067</v>
      </c>
      <c r="C175" s="5">
        <v>9.7829999999999995</v>
      </c>
      <c r="D175" s="5">
        <v>23.475999999999999</v>
      </c>
      <c r="E175" s="5">
        <v>7.3440000000000003</v>
      </c>
      <c r="F175" s="5">
        <v>4.601</v>
      </c>
      <c r="G175" s="5">
        <v>2.3159999999999998</v>
      </c>
      <c r="H175" s="5">
        <v>2.2360000000000002</v>
      </c>
      <c r="I175" s="5">
        <v>1.135</v>
      </c>
      <c r="J175" s="5">
        <v>2.5910000000000002</v>
      </c>
      <c r="K175" s="5">
        <v>2.7549999999999999</v>
      </c>
      <c r="L175" s="5">
        <v>2.6619999999999999</v>
      </c>
      <c r="M175" s="5">
        <v>2.2480000000000002</v>
      </c>
    </row>
    <row r="176" spans="1:13" x14ac:dyDescent="0.2">
      <c r="A176" s="1">
        <v>43922</v>
      </c>
      <c r="B176" s="5">
        <v>10.683999999999999</v>
      </c>
      <c r="C176" s="5">
        <v>9.7840000000000007</v>
      </c>
      <c r="D176" s="5">
        <v>23.591000000000001</v>
      </c>
      <c r="E176" s="5">
        <v>6.7</v>
      </c>
      <c r="F176" s="5">
        <v>4.415</v>
      </c>
      <c r="G176" s="5">
        <v>2.0059999999999998</v>
      </c>
      <c r="H176" s="5">
        <v>2.19</v>
      </c>
      <c r="I176" s="5">
        <v>1.145</v>
      </c>
      <c r="J176" s="5">
        <v>2.411</v>
      </c>
      <c r="K176" s="5">
        <v>2.7669999999999999</v>
      </c>
      <c r="L176" s="5">
        <v>2.573</v>
      </c>
      <c r="M176" s="5">
        <v>2.109</v>
      </c>
    </row>
    <row r="177" spans="1:13" x14ac:dyDescent="0.2">
      <c r="A177" s="1">
        <v>43952</v>
      </c>
      <c r="B177" s="5">
        <v>9.4719999999999995</v>
      </c>
      <c r="C177" s="5">
        <v>9.9930000000000003</v>
      </c>
      <c r="D177" s="5">
        <v>23.242000000000001</v>
      </c>
      <c r="E177" s="5">
        <v>6.9409999999999998</v>
      </c>
      <c r="F177" s="5">
        <v>3.6739999999999999</v>
      </c>
      <c r="G177" s="5">
        <v>1.42</v>
      </c>
      <c r="H177" s="5">
        <v>2.1560000000000001</v>
      </c>
      <c r="I177" s="5">
        <v>1.127</v>
      </c>
      <c r="J177" s="5">
        <v>2.1469999999999998</v>
      </c>
      <c r="K177" s="5">
        <v>2.5299999999999998</v>
      </c>
      <c r="L177" s="5">
        <v>2.3330000000000002</v>
      </c>
      <c r="M177" s="5">
        <v>1.8480000000000001</v>
      </c>
    </row>
    <row r="178" spans="1:13" x14ac:dyDescent="0.2">
      <c r="A178" s="1">
        <v>43983</v>
      </c>
      <c r="B178" s="5">
        <v>10.311999999999999</v>
      </c>
      <c r="C178" s="5">
        <v>9.7080000000000002</v>
      </c>
      <c r="D178" s="5">
        <v>23.058</v>
      </c>
      <c r="E178" s="5">
        <v>7.1020000000000003</v>
      </c>
      <c r="F178" s="5">
        <v>3.7240000000000002</v>
      </c>
      <c r="G178" s="5">
        <v>1.4510000000000001</v>
      </c>
      <c r="H178" s="5">
        <v>2.1419999999999999</v>
      </c>
      <c r="I178" s="5">
        <v>1.115</v>
      </c>
      <c r="J178" s="5">
        <v>2.2559999999999998</v>
      </c>
      <c r="K178" s="5">
        <v>2.528</v>
      </c>
      <c r="L178" s="5">
        <v>2.4750000000000001</v>
      </c>
      <c r="M178" s="5">
        <v>1.9550000000000001</v>
      </c>
    </row>
    <row r="179" spans="1:13" x14ac:dyDescent="0.2">
      <c r="A179" s="1">
        <v>44013</v>
      </c>
      <c r="B179" s="5">
        <v>10.801</v>
      </c>
      <c r="C179" s="5">
        <v>9.327</v>
      </c>
      <c r="D179" s="5">
        <v>23.952999999999999</v>
      </c>
      <c r="E179" s="5">
        <v>6.8010000000000002</v>
      </c>
      <c r="F179" s="5">
        <v>3.8149999999999999</v>
      </c>
      <c r="G179" s="5">
        <v>1.7010000000000001</v>
      </c>
      <c r="H179" s="5">
        <v>2.12</v>
      </c>
      <c r="I179" s="5">
        <v>1.1100000000000001</v>
      </c>
      <c r="J179" s="5">
        <v>2.242</v>
      </c>
      <c r="K179" s="5">
        <v>2.6179999999999999</v>
      </c>
      <c r="L179" s="5">
        <v>2.5150000000000001</v>
      </c>
      <c r="M179" s="5">
        <v>1.98</v>
      </c>
    </row>
    <row r="180" spans="1:13" x14ac:dyDescent="0.2">
      <c r="A180" s="1">
        <v>44044</v>
      </c>
      <c r="B180" s="5">
        <v>11.01</v>
      </c>
      <c r="C180" s="5">
        <v>9.2899999999999991</v>
      </c>
      <c r="D180" s="5">
        <v>24.204999999999998</v>
      </c>
      <c r="E180" s="5">
        <v>6.8079999999999998</v>
      </c>
      <c r="F180" s="5">
        <v>3.8879999999999999</v>
      </c>
      <c r="G180" s="5">
        <v>1.9430000000000001</v>
      </c>
      <c r="H180" s="5">
        <v>2.1</v>
      </c>
      <c r="I180" s="5">
        <v>1.115</v>
      </c>
      <c r="J180" s="5">
        <v>2.1659999999999999</v>
      </c>
      <c r="K180" s="5">
        <v>2.698</v>
      </c>
      <c r="L180" s="5">
        <v>2.472</v>
      </c>
      <c r="M180" s="5">
        <v>1.984</v>
      </c>
    </row>
    <row r="181" spans="1:13" x14ac:dyDescent="0.2">
      <c r="A181" s="1">
        <v>44075</v>
      </c>
      <c r="B181" s="5">
        <v>11.095000000000001</v>
      </c>
      <c r="C181" s="5">
        <v>9.48</v>
      </c>
      <c r="D181" s="5">
        <v>23.591000000000001</v>
      </c>
      <c r="E181" s="5">
        <v>7.1239999999999997</v>
      </c>
      <c r="F181" s="5">
        <v>3.84</v>
      </c>
      <c r="G181" s="5">
        <v>2.0659999999999998</v>
      </c>
      <c r="H181" s="5">
        <v>2.097</v>
      </c>
      <c r="I181" s="5">
        <v>1.107</v>
      </c>
      <c r="J181" s="5">
        <v>2.2919999999999998</v>
      </c>
      <c r="K181" s="5">
        <v>2.6709999999999998</v>
      </c>
      <c r="L181" s="5">
        <v>2.4700000000000002</v>
      </c>
      <c r="M181" s="5">
        <v>1.996</v>
      </c>
    </row>
    <row r="182" spans="1:13" x14ac:dyDescent="0.2">
      <c r="A182" s="1">
        <v>44105</v>
      </c>
      <c r="B182" s="5">
        <v>11.153</v>
      </c>
      <c r="C182" s="5">
        <v>9.5670000000000002</v>
      </c>
      <c r="D182" s="5">
        <v>23.846</v>
      </c>
      <c r="E182" s="5">
        <v>6.7430000000000003</v>
      </c>
      <c r="F182" s="5">
        <v>3.7519999999999998</v>
      </c>
      <c r="G182" s="5">
        <v>2.1240000000000001</v>
      </c>
      <c r="H182" s="5">
        <v>2.073</v>
      </c>
      <c r="I182" s="5">
        <v>1.1120000000000001</v>
      </c>
      <c r="J182" s="5">
        <v>2.1520000000000001</v>
      </c>
      <c r="K182" s="5">
        <v>2.6019999999999999</v>
      </c>
      <c r="L182" s="5">
        <v>2.4340000000000002</v>
      </c>
      <c r="M182" s="5">
        <v>1.9710000000000001</v>
      </c>
    </row>
    <row r="183" spans="1:13" x14ac:dyDescent="0.2">
      <c r="A183" s="1">
        <v>44136</v>
      </c>
      <c r="B183" s="5">
        <v>11.170999999999999</v>
      </c>
      <c r="C183" s="5">
        <v>10.122999999999999</v>
      </c>
      <c r="D183" s="5">
        <v>24.867000000000001</v>
      </c>
      <c r="E183" s="5">
        <v>6.9749999999999996</v>
      </c>
      <c r="F183" s="5">
        <v>3.7170000000000001</v>
      </c>
      <c r="G183" s="5">
        <v>2.1240000000000001</v>
      </c>
      <c r="H183" s="5">
        <v>2.0680000000000001</v>
      </c>
      <c r="I183" s="5">
        <v>1.1020000000000001</v>
      </c>
      <c r="J183" s="5">
        <v>2.2810000000000001</v>
      </c>
      <c r="K183" s="5">
        <v>2.613</v>
      </c>
      <c r="L183" s="5">
        <v>2.5659999999999998</v>
      </c>
      <c r="M183" s="5">
        <v>2.04</v>
      </c>
    </row>
    <row r="184" spans="1:13" x14ac:dyDescent="0.2">
      <c r="A184" s="1">
        <v>44166</v>
      </c>
      <c r="B184" s="5">
        <v>11.013999999999999</v>
      </c>
      <c r="C184" s="5">
        <v>10.363</v>
      </c>
      <c r="D184" s="5">
        <v>25.420999999999999</v>
      </c>
      <c r="E184" s="5">
        <v>7.282</v>
      </c>
      <c r="F184" s="5">
        <v>3.68</v>
      </c>
      <c r="G184" s="5">
        <v>2.1219999999999999</v>
      </c>
      <c r="H184" s="5">
        <v>2.0430000000000001</v>
      </c>
      <c r="I184" s="5">
        <v>1.0880000000000001</v>
      </c>
      <c r="J184" s="5">
        <v>2.2050000000000001</v>
      </c>
      <c r="K184" s="5">
        <v>2.544</v>
      </c>
      <c r="L184" s="5">
        <v>2.5329999999999999</v>
      </c>
      <c r="M184" s="5">
        <v>1.992</v>
      </c>
    </row>
    <row r="185" spans="1:13" x14ac:dyDescent="0.2">
      <c r="A185" s="1">
        <v>44197</v>
      </c>
      <c r="B185" s="5">
        <v>11.167999999999999</v>
      </c>
      <c r="C185" s="5">
        <v>10.247999999999999</v>
      </c>
      <c r="D185" s="5">
        <v>25.452999999999999</v>
      </c>
      <c r="E185" s="5">
        <v>6.66</v>
      </c>
      <c r="F185" s="5">
        <v>3.6440000000000001</v>
      </c>
      <c r="G185" s="5">
        <v>2.129</v>
      </c>
      <c r="H185" s="5">
        <v>2.0009999999999999</v>
      </c>
      <c r="I185" s="5">
        <v>1.085</v>
      </c>
      <c r="J185" s="5">
        <v>2.1779999999999999</v>
      </c>
      <c r="K185" s="5">
        <v>2.5019999999999998</v>
      </c>
      <c r="L185" s="5">
        <v>2.5150000000000001</v>
      </c>
      <c r="M185" s="5">
        <v>1.9650000000000001</v>
      </c>
    </row>
    <row r="186" spans="1:13" x14ac:dyDescent="0.2">
      <c r="A186" s="1">
        <v>44228</v>
      </c>
      <c r="B186" s="5">
        <v>9.1219999999999999</v>
      </c>
      <c r="C186" s="5">
        <v>9.1750000000000007</v>
      </c>
      <c r="D186" s="5">
        <v>25.099</v>
      </c>
      <c r="E186" s="5">
        <v>6.9240000000000004</v>
      </c>
      <c r="F186" s="5">
        <v>3.2309999999999999</v>
      </c>
      <c r="G186" s="5">
        <v>2.0219999999999998</v>
      </c>
      <c r="H186" s="5">
        <v>1.7290000000000001</v>
      </c>
      <c r="I186" s="5">
        <v>0.90400000000000003</v>
      </c>
      <c r="J186" s="5">
        <v>1.774</v>
      </c>
      <c r="K186" s="5">
        <v>2.4649999999999999</v>
      </c>
      <c r="L186" s="5">
        <v>2.1070000000000002</v>
      </c>
      <c r="M186" s="5">
        <v>1.835</v>
      </c>
    </row>
    <row r="187" spans="1:13" x14ac:dyDescent="0.2">
      <c r="A187" s="1">
        <v>44256</v>
      </c>
      <c r="B187" s="5">
        <v>11.291</v>
      </c>
      <c r="C187" s="5">
        <v>10.557</v>
      </c>
      <c r="D187" s="5">
        <v>24.971</v>
      </c>
      <c r="E187" s="5">
        <v>7.0910000000000002</v>
      </c>
      <c r="F187" s="5">
        <v>3.843</v>
      </c>
      <c r="G187" s="5">
        <v>2.1419999999999999</v>
      </c>
      <c r="H187" s="5">
        <v>1.9510000000000001</v>
      </c>
      <c r="I187" s="5">
        <v>1.0980000000000001</v>
      </c>
      <c r="J187" s="5">
        <v>2.1360000000000001</v>
      </c>
      <c r="K187" s="5">
        <v>2.4649999999999999</v>
      </c>
      <c r="L187" s="5">
        <v>2.6379999999999999</v>
      </c>
      <c r="M187" s="5">
        <v>1.9650000000000001</v>
      </c>
    </row>
    <row r="188" spans="1:13" x14ac:dyDescent="0.2">
      <c r="A188" s="1">
        <v>44287</v>
      </c>
      <c r="B188" s="5">
        <v>12.077999999999999</v>
      </c>
      <c r="C188" s="5">
        <v>10.683</v>
      </c>
      <c r="D188" s="5">
        <v>24.997</v>
      </c>
      <c r="E188" s="5">
        <v>6.58</v>
      </c>
      <c r="F188" s="5">
        <v>3.9409999999999998</v>
      </c>
      <c r="G188" s="5">
        <v>2.1909999999999998</v>
      </c>
      <c r="H188" s="5">
        <v>1.972</v>
      </c>
      <c r="I188" s="5">
        <v>1.077</v>
      </c>
      <c r="J188" s="5">
        <v>2.137</v>
      </c>
      <c r="K188" s="5">
        <v>2.6059999999999999</v>
      </c>
      <c r="L188" s="5">
        <v>2.6909999999999998</v>
      </c>
      <c r="M188" s="5">
        <v>1.9770000000000001</v>
      </c>
    </row>
    <row r="189" spans="1:13" x14ac:dyDescent="0.2">
      <c r="A189" s="1">
        <v>44317</v>
      </c>
      <c r="B189" s="5">
        <v>12.051</v>
      </c>
      <c r="C189" s="5">
        <v>10.689</v>
      </c>
      <c r="D189" s="5">
        <v>24.922999999999998</v>
      </c>
      <c r="E189" s="5">
        <v>6.7969999999999997</v>
      </c>
      <c r="F189" s="5">
        <v>3.867</v>
      </c>
      <c r="G189" s="5">
        <v>2.23</v>
      </c>
      <c r="H189" s="5">
        <v>1.9490000000000001</v>
      </c>
      <c r="I189" s="5">
        <v>1.0640000000000001</v>
      </c>
      <c r="J189" s="5">
        <v>2.1459999999999999</v>
      </c>
      <c r="K189" s="5">
        <v>2.6589999999999998</v>
      </c>
      <c r="L189" s="5">
        <v>2.6309999999999998</v>
      </c>
      <c r="M189" s="5">
        <v>1.863</v>
      </c>
    </row>
    <row r="190" spans="1:13" x14ac:dyDescent="0.2">
      <c r="A190" s="1">
        <v>44348</v>
      </c>
      <c r="B190" s="5">
        <v>12.141</v>
      </c>
      <c r="C190" s="5">
        <v>10.961</v>
      </c>
      <c r="D190" s="5">
        <v>25.02</v>
      </c>
      <c r="E190" s="5">
        <v>6.9790000000000001</v>
      </c>
      <c r="F190" s="5">
        <v>3.8239999999999998</v>
      </c>
      <c r="G190" s="5">
        <v>2.2309999999999999</v>
      </c>
      <c r="H190" s="5">
        <v>1.94</v>
      </c>
      <c r="I190" s="5">
        <v>1.0509999999999999</v>
      </c>
      <c r="J190" s="5">
        <v>2.1110000000000002</v>
      </c>
      <c r="K190" s="5">
        <v>2.6139999999999999</v>
      </c>
      <c r="L190" s="5">
        <v>2.6440000000000001</v>
      </c>
      <c r="M190" s="5">
        <v>2.0019999999999998</v>
      </c>
    </row>
    <row r="191" spans="1:13" x14ac:dyDescent="0.2">
      <c r="A191" s="1">
        <v>44378</v>
      </c>
      <c r="B191" s="5">
        <v>12.488</v>
      </c>
      <c r="C191" s="5">
        <v>11.423999999999999</v>
      </c>
      <c r="D191" s="5">
        <v>24.905999999999999</v>
      </c>
      <c r="E191" s="5">
        <v>6.5780000000000003</v>
      </c>
      <c r="F191" s="5">
        <v>3.9</v>
      </c>
      <c r="G191" s="5">
        <v>2.1520000000000001</v>
      </c>
      <c r="H191" s="5">
        <v>1.958</v>
      </c>
      <c r="I191" s="5">
        <v>1.048</v>
      </c>
      <c r="J191" s="5">
        <v>2.1520000000000001</v>
      </c>
      <c r="K191" s="5">
        <v>2.6320000000000001</v>
      </c>
      <c r="L191" s="5">
        <v>2.72</v>
      </c>
      <c r="M191" s="5">
        <v>1.835</v>
      </c>
    </row>
    <row r="192" spans="1:13" x14ac:dyDescent="0.2">
      <c r="A192" s="1">
        <v>44409</v>
      </c>
      <c r="B192" s="5">
        <v>12.627000000000001</v>
      </c>
      <c r="C192" s="5">
        <v>11.348000000000001</v>
      </c>
      <c r="D192" s="5">
        <v>25.597000000000001</v>
      </c>
      <c r="E192" s="5">
        <v>6.7110000000000003</v>
      </c>
      <c r="F192" s="5">
        <v>3.831</v>
      </c>
      <c r="G192" s="5">
        <v>2.214</v>
      </c>
      <c r="H192" s="5">
        <v>1.9350000000000001</v>
      </c>
      <c r="I192" s="5">
        <v>1.04</v>
      </c>
      <c r="J192" s="5">
        <v>2.1459999999999999</v>
      </c>
      <c r="K192" s="5">
        <v>2.597</v>
      </c>
      <c r="L192" s="5">
        <v>2.6680000000000001</v>
      </c>
      <c r="M192" s="5">
        <v>2.0049999999999999</v>
      </c>
    </row>
    <row r="193" spans="1:13" x14ac:dyDescent="0.2">
      <c r="A193" s="1">
        <v>44440</v>
      </c>
      <c r="B193" s="5">
        <v>12.805</v>
      </c>
      <c r="C193" s="5">
        <v>11.723000000000001</v>
      </c>
      <c r="D193" s="5">
        <v>25.54</v>
      </c>
      <c r="E193" s="5">
        <v>6.7539999999999996</v>
      </c>
      <c r="F193" s="5">
        <v>3.8620000000000001</v>
      </c>
      <c r="G193" s="5">
        <v>2.2599999999999998</v>
      </c>
      <c r="H193" s="5">
        <v>1.95</v>
      </c>
      <c r="I193" s="5">
        <v>1.038</v>
      </c>
      <c r="J193" s="5">
        <v>2.254</v>
      </c>
      <c r="K193" s="5">
        <v>2.5920000000000001</v>
      </c>
      <c r="L193" s="5">
        <v>2.6720000000000002</v>
      </c>
      <c r="M193" s="5">
        <v>2.0510000000000002</v>
      </c>
    </row>
    <row r="194" spans="1:13" x14ac:dyDescent="0.2">
      <c r="A194" s="1">
        <v>44470</v>
      </c>
      <c r="B194" s="5">
        <v>13.010999999999999</v>
      </c>
      <c r="C194" s="5">
        <v>11.913</v>
      </c>
      <c r="D194" s="5">
        <v>25.588999999999999</v>
      </c>
      <c r="E194" s="5">
        <v>6.8869999999999996</v>
      </c>
      <c r="F194" s="5">
        <v>3.831</v>
      </c>
      <c r="G194" s="5">
        <v>2.2400000000000002</v>
      </c>
      <c r="H194" s="5">
        <v>1.9650000000000001</v>
      </c>
      <c r="I194" s="5">
        <v>1.034</v>
      </c>
      <c r="J194" s="5">
        <v>2.2949999999999999</v>
      </c>
      <c r="K194" s="5">
        <v>2.637</v>
      </c>
      <c r="L194" s="5">
        <v>2.6659999999999999</v>
      </c>
      <c r="M194" s="5">
        <v>2.157</v>
      </c>
    </row>
    <row r="195" spans="1:13" x14ac:dyDescent="0.2">
      <c r="A195" s="1">
        <v>44501</v>
      </c>
      <c r="B195" s="5">
        <v>13.082000000000001</v>
      </c>
      <c r="C195" s="5">
        <v>12.359</v>
      </c>
      <c r="D195" s="5">
        <v>26.068000000000001</v>
      </c>
      <c r="E195" s="5">
        <v>7.0890000000000004</v>
      </c>
      <c r="F195" s="5">
        <v>3.8159999999999998</v>
      </c>
      <c r="G195" s="5">
        <v>2.3029999999999999</v>
      </c>
      <c r="H195" s="5">
        <v>1.9570000000000001</v>
      </c>
      <c r="I195" s="5">
        <v>1.026</v>
      </c>
      <c r="J195" s="5">
        <v>2.2669999999999999</v>
      </c>
      <c r="K195" s="5">
        <v>2.6070000000000002</v>
      </c>
      <c r="L195" s="5">
        <v>2.69</v>
      </c>
      <c r="M195" s="5">
        <v>2.1859999999999999</v>
      </c>
    </row>
    <row r="196" spans="1:13" x14ac:dyDescent="0.2">
      <c r="A196" s="1">
        <v>44531</v>
      </c>
      <c r="B196" s="5">
        <v>13.311999999999999</v>
      </c>
      <c r="C196" s="5">
        <v>12.548</v>
      </c>
      <c r="D196" s="5">
        <v>26.553000000000001</v>
      </c>
      <c r="E196" s="5">
        <v>7.1749999999999998</v>
      </c>
      <c r="F196" s="5">
        <v>3.91</v>
      </c>
      <c r="G196" s="5">
        <v>2.2589999999999999</v>
      </c>
      <c r="H196" s="5">
        <v>1.9430000000000001</v>
      </c>
      <c r="I196" s="5">
        <v>1.016</v>
      </c>
      <c r="J196" s="5">
        <v>2.2669999999999999</v>
      </c>
      <c r="K196" s="5">
        <v>2.601</v>
      </c>
      <c r="L196" s="5">
        <v>2.6030000000000002</v>
      </c>
      <c r="M196" s="5">
        <v>2.1970000000000001</v>
      </c>
    </row>
    <row r="197" spans="1:13" x14ac:dyDescent="0.2">
      <c r="A197" s="1">
        <v>44562</v>
      </c>
      <c r="B197" s="5">
        <v>13.189</v>
      </c>
      <c r="C197" s="5">
        <v>11.95</v>
      </c>
      <c r="D197" s="5">
        <v>25.721</v>
      </c>
      <c r="E197" s="5">
        <v>6.6980000000000004</v>
      </c>
      <c r="F197" s="5">
        <v>3.8130000000000002</v>
      </c>
      <c r="G197" s="5">
        <v>2.129</v>
      </c>
      <c r="H197" s="5">
        <v>1.869</v>
      </c>
      <c r="I197" s="5">
        <v>0.98899999999999999</v>
      </c>
      <c r="J197" s="5">
        <v>2.198</v>
      </c>
      <c r="K197" s="5">
        <v>2.4780000000000002</v>
      </c>
      <c r="L197" s="5">
        <v>2.56</v>
      </c>
      <c r="M197" s="5">
        <v>2.1240000000000001</v>
      </c>
    </row>
    <row r="198" spans="1:13" x14ac:dyDescent="0.2">
      <c r="A198" s="1">
        <v>44593</v>
      </c>
      <c r="B198" s="5">
        <v>13.307</v>
      </c>
      <c r="C198" s="5">
        <v>11.997999999999999</v>
      </c>
      <c r="D198" s="5">
        <v>25.100999999999999</v>
      </c>
      <c r="E198" s="5">
        <v>6.89</v>
      </c>
      <c r="F198" s="5">
        <v>3.903</v>
      </c>
      <c r="G198" s="5">
        <v>2.153</v>
      </c>
      <c r="H198" s="5">
        <v>1.82</v>
      </c>
      <c r="I198" s="5">
        <v>0.97899999999999998</v>
      </c>
      <c r="J198" s="5">
        <v>2.246</v>
      </c>
      <c r="K198" s="5">
        <v>2.5089999999999999</v>
      </c>
      <c r="L198" s="5">
        <v>2.5299999999999998</v>
      </c>
      <c r="M198" s="5">
        <v>2.1520000000000001</v>
      </c>
    </row>
    <row r="199" spans="1:13" x14ac:dyDescent="0.2">
      <c r="A199" s="1">
        <v>44621</v>
      </c>
      <c r="B199" s="5">
        <v>14.090999999999999</v>
      </c>
      <c r="C199" s="5">
        <v>11.801</v>
      </c>
      <c r="D199" s="5">
        <v>25.099</v>
      </c>
      <c r="E199" s="5">
        <v>6.9690000000000003</v>
      </c>
      <c r="F199" s="5">
        <v>3.9660000000000002</v>
      </c>
      <c r="G199" s="5">
        <v>2.2589999999999999</v>
      </c>
      <c r="H199" s="5">
        <v>1.853</v>
      </c>
      <c r="I199" s="5">
        <v>0.99199999999999999</v>
      </c>
      <c r="J199" s="5">
        <v>2.323</v>
      </c>
      <c r="K199" s="5">
        <v>2.5680000000000001</v>
      </c>
      <c r="L199" s="5">
        <v>2.621</v>
      </c>
      <c r="M199" s="5">
        <v>2.2370000000000001</v>
      </c>
    </row>
    <row r="200" spans="1:13" x14ac:dyDescent="0.2">
      <c r="A200" s="1">
        <v>44652</v>
      </c>
      <c r="B200" s="5">
        <v>14.522</v>
      </c>
      <c r="C200" s="5">
        <v>12.314</v>
      </c>
      <c r="D200" s="5">
        <v>25.212</v>
      </c>
      <c r="E200" s="5">
        <v>6.6189999999999998</v>
      </c>
      <c r="F200" s="5">
        <v>4.1399999999999997</v>
      </c>
      <c r="G200" s="5">
        <v>1.8460000000000001</v>
      </c>
      <c r="H200" s="5">
        <v>1.865</v>
      </c>
      <c r="I200" s="5">
        <v>0.98899999999999999</v>
      </c>
      <c r="J200" s="5">
        <v>2.3540000000000001</v>
      </c>
      <c r="K200" s="5">
        <v>2.5670000000000002</v>
      </c>
      <c r="L200" s="5">
        <v>2.8149999999999999</v>
      </c>
      <c r="M200" s="5">
        <v>2.266</v>
      </c>
    </row>
    <row r="201" spans="1:13" x14ac:dyDescent="0.2">
      <c r="A201" s="1">
        <v>44682</v>
      </c>
      <c r="B201" s="5">
        <v>14.58</v>
      </c>
      <c r="C201" s="5">
        <v>12.744999999999999</v>
      </c>
      <c r="D201" s="5">
        <v>25.548999999999999</v>
      </c>
      <c r="E201" s="5">
        <v>6.7919999999999998</v>
      </c>
      <c r="F201" s="5">
        <v>4.1589999999999998</v>
      </c>
      <c r="G201" s="5">
        <v>2.09</v>
      </c>
      <c r="H201" s="5">
        <v>1.8779999999999999</v>
      </c>
      <c r="I201" s="5">
        <v>0.97699999999999998</v>
      </c>
      <c r="J201" s="5">
        <v>2.3820000000000001</v>
      </c>
      <c r="K201" s="5">
        <v>2.5209999999999999</v>
      </c>
      <c r="L201" s="5">
        <v>2.8570000000000002</v>
      </c>
      <c r="M201" s="5">
        <v>2.327</v>
      </c>
    </row>
    <row r="202" spans="1:13" x14ac:dyDescent="0.2">
      <c r="A202" s="1">
        <v>44713</v>
      </c>
      <c r="B202" s="5">
        <v>14.48</v>
      </c>
      <c r="C202" s="5">
        <v>12.726000000000001</v>
      </c>
      <c r="D202" s="5">
        <v>25.545000000000002</v>
      </c>
      <c r="E202" s="5">
        <v>7.0119999999999996</v>
      </c>
      <c r="F202" s="5">
        <v>4.298</v>
      </c>
      <c r="G202" s="5">
        <v>2.2959999999999998</v>
      </c>
      <c r="H202" s="5">
        <v>1.8540000000000001</v>
      </c>
      <c r="I202" s="5">
        <v>0.96699999999999997</v>
      </c>
      <c r="J202" s="5">
        <v>2.4449999999999998</v>
      </c>
      <c r="K202" s="5">
        <v>2.5</v>
      </c>
      <c r="L202" s="5">
        <v>2.8769999999999998</v>
      </c>
      <c r="M202" s="5">
        <v>2.2949999999999999</v>
      </c>
    </row>
    <row r="203" spans="1:13" x14ac:dyDescent="0.2">
      <c r="A203" s="1">
        <v>44743</v>
      </c>
      <c r="B203" s="5">
        <v>14.814</v>
      </c>
      <c r="C203" s="5">
        <v>12.739000000000001</v>
      </c>
      <c r="D203" s="5">
        <v>25.922000000000001</v>
      </c>
      <c r="E203" s="5">
        <v>6.7210000000000001</v>
      </c>
      <c r="F203" s="5">
        <v>4.2220000000000004</v>
      </c>
      <c r="G203" s="5">
        <v>2.33</v>
      </c>
      <c r="H203" s="5">
        <v>1.841</v>
      </c>
      <c r="I203" s="5">
        <v>0.95899999999999996</v>
      </c>
      <c r="J203" s="5">
        <v>2.4569999999999999</v>
      </c>
      <c r="K203" s="5">
        <v>2.5190000000000001</v>
      </c>
      <c r="L203" s="5">
        <v>2.85</v>
      </c>
      <c r="M203" s="5">
        <v>2.3690000000000002</v>
      </c>
    </row>
    <row r="204" spans="1:13" x14ac:dyDescent="0.2">
      <c r="A204" s="1">
        <v>44774</v>
      </c>
      <c r="B204" s="5">
        <v>15.03</v>
      </c>
      <c r="C204" s="5">
        <v>12.978999999999999</v>
      </c>
      <c r="D204" s="5">
        <v>25.695</v>
      </c>
      <c r="E204" s="5">
        <v>6.9740000000000002</v>
      </c>
      <c r="F204" s="5">
        <v>4.2779999999999996</v>
      </c>
      <c r="G204" s="5">
        <v>2.319</v>
      </c>
      <c r="H204" s="5">
        <v>1.873</v>
      </c>
      <c r="I204" s="5">
        <v>0.96199999999999997</v>
      </c>
      <c r="J204" s="5">
        <v>2.403</v>
      </c>
      <c r="K204" s="5">
        <v>2.5590000000000002</v>
      </c>
      <c r="L204" s="5">
        <v>2.8929999999999998</v>
      </c>
      <c r="M204" s="5">
        <v>2.3639999999999999</v>
      </c>
    </row>
    <row r="205" spans="1:13" x14ac:dyDescent="0.2">
      <c r="A205" s="1">
        <v>44805</v>
      </c>
      <c r="B205" s="5">
        <v>15.384</v>
      </c>
      <c r="C205" s="5">
        <v>13.372999999999999</v>
      </c>
      <c r="D205" s="5">
        <v>25.745999999999999</v>
      </c>
      <c r="E205" s="5">
        <v>7.1020000000000003</v>
      </c>
      <c r="F205" s="5">
        <v>4.2789999999999999</v>
      </c>
      <c r="G205" s="5">
        <v>2.383</v>
      </c>
      <c r="H205" s="5">
        <v>1.869</v>
      </c>
      <c r="I205" s="5">
        <v>0.96099999999999997</v>
      </c>
      <c r="J205" s="5">
        <v>2.5190000000000001</v>
      </c>
      <c r="K205" s="5">
        <v>2.5710000000000002</v>
      </c>
      <c r="L205" s="5">
        <v>3.0209999999999999</v>
      </c>
      <c r="M205" s="5">
        <v>2.335</v>
      </c>
    </row>
    <row r="206" spans="1:13" x14ac:dyDescent="0.2">
      <c r="A206" s="1">
        <v>44835</v>
      </c>
      <c r="B206" s="5">
        <v>15.484999999999999</v>
      </c>
      <c r="C206" s="5">
        <v>13.752000000000001</v>
      </c>
      <c r="D206" s="5">
        <v>25.614999999999998</v>
      </c>
      <c r="E206" s="5">
        <v>6.6680000000000001</v>
      </c>
      <c r="F206" s="5">
        <v>4.2910000000000004</v>
      </c>
      <c r="G206" s="5">
        <v>2.3660000000000001</v>
      </c>
      <c r="H206" s="5">
        <v>1.887</v>
      </c>
      <c r="I206" s="5">
        <v>0.95399999999999996</v>
      </c>
      <c r="J206" s="5">
        <v>2.5830000000000002</v>
      </c>
      <c r="K206" s="5">
        <v>2.5710000000000002</v>
      </c>
      <c r="L206" s="5">
        <v>2.8380000000000001</v>
      </c>
      <c r="M206" s="5">
        <v>2.4289999999999998</v>
      </c>
    </row>
    <row r="207" spans="1:13" x14ac:dyDescent="0.2">
      <c r="A207" s="1">
        <v>44866</v>
      </c>
      <c r="B207" s="5">
        <v>15.406000000000001</v>
      </c>
      <c r="C207" s="5">
        <v>13.978999999999999</v>
      </c>
      <c r="D207" s="5">
        <v>25.734999999999999</v>
      </c>
      <c r="E207" s="5">
        <v>7.032</v>
      </c>
      <c r="F207" s="5">
        <v>4.2489999999999997</v>
      </c>
      <c r="G207" s="5">
        <v>2.2890000000000001</v>
      </c>
      <c r="H207" s="5">
        <v>1.9239999999999999</v>
      </c>
      <c r="I207" s="5">
        <v>0.94299999999999995</v>
      </c>
      <c r="J207" s="5">
        <v>2.4780000000000002</v>
      </c>
      <c r="K207" s="5">
        <v>2.581</v>
      </c>
      <c r="L207" s="5">
        <v>2.9769999999999999</v>
      </c>
      <c r="M207" s="5">
        <v>2.4630000000000001</v>
      </c>
    </row>
    <row r="208" spans="1:13" x14ac:dyDescent="0.2">
      <c r="A208" s="1">
        <v>44896</v>
      </c>
      <c r="B208" s="5">
        <v>15.314</v>
      </c>
      <c r="C208" s="5">
        <v>13.8</v>
      </c>
      <c r="D208" s="5">
        <v>25.195</v>
      </c>
      <c r="E208" s="5">
        <v>7.4619999999999997</v>
      </c>
      <c r="F208" s="5">
        <v>4.2130000000000001</v>
      </c>
      <c r="G208" s="5">
        <v>1.9930000000000001</v>
      </c>
      <c r="H208" s="5">
        <v>1.845</v>
      </c>
      <c r="I208" s="5">
        <v>0.89800000000000002</v>
      </c>
      <c r="J208" s="5">
        <v>2.4119999999999999</v>
      </c>
      <c r="K208" s="5">
        <v>2.4279999999999999</v>
      </c>
      <c r="L208" s="5">
        <v>2.8860000000000001</v>
      </c>
      <c r="M208" s="5">
        <v>2.5609999999999999</v>
      </c>
    </row>
    <row r="209" spans="1:13" x14ac:dyDescent="0.2">
      <c r="A209" s="1">
        <v>44927</v>
      </c>
      <c r="B209" s="5">
        <v>15.573</v>
      </c>
      <c r="C209" s="5">
        <v>13.939</v>
      </c>
      <c r="D209" s="5">
        <v>26.166</v>
      </c>
      <c r="E209" s="5">
        <v>7.0190000000000001</v>
      </c>
      <c r="F209" s="5">
        <v>4.1680000000000001</v>
      </c>
      <c r="G209" s="5">
        <v>2.1789999999999998</v>
      </c>
      <c r="H209" s="5">
        <v>1.827</v>
      </c>
      <c r="I209" s="5">
        <v>0.93799999999999994</v>
      </c>
      <c r="J209" s="5">
        <v>2.4950000000000001</v>
      </c>
      <c r="K209" s="5">
        <v>2.5009999999999999</v>
      </c>
      <c r="L209" s="5">
        <v>3.1269999999999998</v>
      </c>
      <c r="M209" s="5">
        <v>2.61</v>
      </c>
    </row>
    <row r="210" spans="1:13" x14ac:dyDescent="0.2">
      <c r="A210" s="1">
        <v>44958</v>
      </c>
      <c r="B210" s="5">
        <v>15.561999999999999</v>
      </c>
      <c r="C210" s="5">
        <v>14.316000000000001</v>
      </c>
      <c r="D210" s="5">
        <v>25.803999999999998</v>
      </c>
      <c r="E210" s="5">
        <v>7.1760000000000002</v>
      </c>
      <c r="F210" s="5">
        <v>4.2510000000000003</v>
      </c>
      <c r="G210" s="5">
        <v>2.331</v>
      </c>
      <c r="H210" s="5">
        <v>1.7869999999999999</v>
      </c>
      <c r="I210" s="5">
        <v>0.92800000000000005</v>
      </c>
      <c r="J210" s="5">
        <v>2.4820000000000002</v>
      </c>
      <c r="K210" s="5">
        <v>2.4870000000000001</v>
      </c>
      <c r="L210" s="5">
        <v>2.8159999999999998</v>
      </c>
      <c r="M210" s="5">
        <v>2.5920000000000001</v>
      </c>
    </row>
    <row r="211" spans="1:13" x14ac:dyDescent="0.2">
      <c r="A211" s="1">
        <v>44986</v>
      </c>
      <c r="B211" s="5">
        <v>16.367999999999999</v>
      </c>
      <c r="C211" s="5">
        <v>14.026</v>
      </c>
      <c r="D211" s="5">
        <v>26.04</v>
      </c>
      <c r="E211" s="5">
        <v>7.2080000000000002</v>
      </c>
      <c r="F211" s="5">
        <v>4.4859999999999998</v>
      </c>
      <c r="G211" s="5">
        <v>2.335</v>
      </c>
      <c r="H211" s="5">
        <v>1.839</v>
      </c>
      <c r="I211" s="5">
        <v>0.92600000000000005</v>
      </c>
      <c r="J211" s="5">
        <v>2.484</v>
      </c>
      <c r="K211" s="5">
        <v>2.5219999999999998</v>
      </c>
      <c r="L211" s="5">
        <v>2.782</v>
      </c>
      <c r="M211" s="5">
        <v>2.645</v>
      </c>
    </row>
    <row r="212" spans="1:13" x14ac:dyDescent="0.2">
      <c r="A212" s="1">
        <v>45017</v>
      </c>
      <c r="B212" s="5">
        <v>16.497</v>
      </c>
      <c r="C212" s="5">
        <v>14.103</v>
      </c>
      <c r="D212" s="5">
        <v>25.847000000000001</v>
      </c>
      <c r="E212" s="5">
        <v>6.617</v>
      </c>
      <c r="F212" s="5">
        <v>4.431</v>
      </c>
      <c r="G212" s="5">
        <v>2.3889999999999998</v>
      </c>
      <c r="H212" s="5">
        <v>1.8360000000000001</v>
      </c>
      <c r="I212" s="5">
        <v>0.91300000000000003</v>
      </c>
      <c r="J212" s="5">
        <v>2.5059999999999998</v>
      </c>
      <c r="K212" s="5">
        <v>2.5409999999999999</v>
      </c>
      <c r="L212" s="5">
        <v>2.7559999999999998</v>
      </c>
      <c r="M212" s="5">
        <v>2.6190000000000002</v>
      </c>
    </row>
    <row r="213" spans="1:13" x14ac:dyDescent="0.2">
      <c r="A213" s="1">
        <v>45047</v>
      </c>
      <c r="B213" s="5">
        <v>16.495999999999999</v>
      </c>
      <c r="C213" s="5">
        <v>14.657</v>
      </c>
      <c r="D213" s="5">
        <v>26.155999999999999</v>
      </c>
      <c r="E213" s="5">
        <v>6.88</v>
      </c>
      <c r="F213" s="5">
        <v>4.51</v>
      </c>
      <c r="G213" s="5">
        <v>2.4180000000000001</v>
      </c>
      <c r="H213" s="5">
        <v>1.8120000000000001</v>
      </c>
      <c r="I213" s="5">
        <v>0.90600000000000003</v>
      </c>
      <c r="J213" s="5">
        <v>2.548</v>
      </c>
      <c r="K213" s="5">
        <v>2.5489999999999999</v>
      </c>
      <c r="L213" s="5">
        <v>2.746</v>
      </c>
      <c r="M213" s="5">
        <v>2.59</v>
      </c>
    </row>
    <row r="214" spans="1:13" x14ac:dyDescent="0.2">
      <c r="A214" s="1">
        <v>45078</v>
      </c>
      <c r="B214" s="5">
        <v>16.277999999999999</v>
      </c>
      <c r="C214" s="5">
        <v>14.009</v>
      </c>
      <c r="D214" s="5">
        <v>26.47</v>
      </c>
      <c r="E214" s="5">
        <v>6.9320000000000004</v>
      </c>
      <c r="F214" s="5">
        <v>4.4279999999999999</v>
      </c>
      <c r="G214" s="5">
        <v>2.4860000000000002</v>
      </c>
      <c r="H214" s="5">
        <v>1.8009999999999999</v>
      </c>
      <c r="I214" s="5">
        <v>0.89700000000000002</v>
      </c>
      <c r="J214" s="5">
        <v>2.4159999999999999</v>
      </c>
      <c r="K214" s="5">
        <v>2.5870000000000002</v>
      </c>
      <c r="L214" s="5">
        <v>2.7410000000000001</v>
      </c>
      <c r="M214" s="5">
        <v>2.5680000000000001</v>
      </c>
    </row>
    <row r="215" spans="1:13" x14ac:dyDescent="0.2">
      <c r="A215" s="1">
        <v>45108</v>
      </c>
      <c r="B215" s="5">
        <v>16.611000000000001</v>
      </c>
      <c r="C215" s="5">
        <v>14.112</v>
      </c>
      <c r="D215" s="5">
        <v>26.468</v>
      </c>
      <c r="E215" s="5">
        <v>6.7370000000000001</v>
      </c>
      <c r="F215" s="5">
        <v>4.4459999999999997</v>
      </c>
      <c r="G215" s="5">
        <v>2.5259999999999998</v>
      </c>
      <c r="H215" s="5">
        <v>1.7789999999999999</v>
      </c>
      <c r="I215" s="5">
        <v>0.89</v>
      </c>
      <c r="J215" s="5">
        <v>2.4220000000000002</v>
      </c>
      <c r="K215" s="5">
        <v>2.6019999999999999</v>
      </c>
      <c r="L215" s="5">
        <v>2.74</v>
      </c>
      <c r="M215" s="5">
        <v>2.6230000000000002</v>
      </c>
    </row>
    <row r="216" spans="1:13" x14ac:dyDescent="0.2">
      <c r="A216" s="1">
        <v>45139</v>
      </c>
      <c r="B216" s="5">
        <v>16.989999999999998</v>
      </c>
      <c r="C216" s="5">
        <v>14.170999999999999</v>
      </c>
      <c r="D216" s="5">
        <v>26.501999999999999</v>
      </c>
      <c r="E216" s="5">
        <v>6.8129999999999997</v>
      </c>
      <c r="F216" s="5">
        <v>4.38</v>
      </c>
      <c r="G216" s="5">
        <v>2.5510000000000002</v>
      </c>
      <c r="H216" s="5">
        <v>1.746</v>
      </c>
      <c r="I216" s="5">
        <v>0.88500000000000001</v>
      </c>
      <c r="J216" s="5">
        <v>2.3570000000000002</v>
      </c>
      <c r="K216" s="5">
        <v>2.6579999999999999</v>
      </c>
      <c r="L216" s="5">
        <v>2.673</v>
      </c>
      <c r="M216" s="5">
        <v>2.6269999999999998</v>
      </c>
    </row>
    <row r="217" spans="1:13" x14ac:dyDescent="0.2">
      <c r="A217" s="1">
        <v>45170</v>
      </c>
      <c r="B217" s="5">
        <v>17.173999999999999</v>
      </c>
      <c r="C217" s="5">
        <v>14.063000000000001</v>
      </c>
      <c r="D217" s="5">
        <v>26.196000000000002</v>
      </c>
      <c r="E217" s="5">
        <v>6.8079999999999998</v>
      </c>
      <c r="F217" s="5">
        <v>4.4930000000000003</v>
      </c>
      <c r="G217" s="5">
        <v>2.6429999999999998</v>
      </c>
      <c r="H217" s="5">
        <v>1.76</v>
      </c>
      <c r="I217" s="5">
        <v>0.88400000000000001</v>
      </c>
      <c r="J217" s="5">
        <v>2.508</v>
      </c>
      <c r="K217" s="5">
        <v>2.645</v>
      </c>
      <c r="L217" s="5">
        <v>2.6640000000000001</v>
      </c>
      <c r="M217" s="5">
        <v>2.6160000000000001</v>
      </c>
    </row>
    <row r="218" spans="1:13" x14ac:dyDescent="0.2">
      <c r="A218" s="1">
        <v>45200</v>
      </c>
      <c r="B218" s="5">
        <v>17.183</v>
      </c>
      <c r="C218" s="5">
        <v>13.909000000000001</v>
      </c>
      <c r="D218" s="5">
        <v>26.558</v>
      </c>
      <c r="E218" s="5">
        <v>6.3890000000000002</v>
      </c>
      <c r="F218" s="5">
        <v>4.4210000000000003</v>
      </c>
      <c r="G218" s="5">
        <v>2.613</v>
      </c>
      <c r="H218" s="5">
        <v>1.7450000000000001</v>
      </c>
      <c r="I218" s="5">
        <v>0.878</v>
      </c>
      <c r="J218" s="5">
        <v>2.419</v>
      </c>
      <c r="K218" s="5">
        <v>2.6749999999999998</v>
      </c>
      <c r="L218" s="5">
        <v>2.6640000000000001</v>
      </c>
      <c r="M218" s="5">
        <v>2.6509999999999998</v>
      </c>
    </row>
    <row r="219" spans="1:13" x14ac:dyDescent="0.2">
      <c r="A219" s="1">
        <v>45231</v>
      </c>
      <c r="B219" s="5">
        <v>17.507000000000001</v>
      </c>
      <c r="C219" s="5">
        <v>13.875</v>
      </c>
      <c r="D219" s="5">
        <v>27.599</v>
      </c>
      <c r="E219" s="5">
        <v>6.585</v>
      </c>
      <c r="F219" s="5">
        <v>4.4050000000000002</v>
      </c>
      <c r="G219" s="5">
        <v>2.6579999999999999</v>
      </c>
      <c r="H219" s="5">
        <v>1.7490000000000001</v>
      </c>
      <c r="I219" s="5">
        <v>0.872</v>
      </c>
      <c r="J219" s="5">
        <v>2.3860000000000001</v>
      </c>
      <c r="K219" s="5">
        <v>2.7290000000000001</v>
      </c>
      <c r="L219" s="5">
        <v>2.6339999999999999</v>
      </c>
      <c r="M219" s="5">
        <v>2.746</v>
      </c>
    </row>
    <row r="220" spans="1:13" x14ac:dyDescent="0.2">
      <c r="A220" s="1">
        <v>45261</v>
      </c>
      <c r="B220" s="5">
        <v>17.814</v>
      </c>
      <c r="C220" s="5">
        <v>13.507999999999999</v>
      </c>
      <c r="D220" s="5">
        <v>27.759</v>
      </c>
      <c r="E220" s="5">
        <v>6.7329999999999997</v>
      </c>
      <c r="F220" s="5">
        <v>4.3879999999999999</v>
      </c>
      <c r="G220" s="5">
        <v>2.706</v>
      </c>
      <c r="H220" s="5">
        <v>1.7310000000000001</v>
      </c>
      <c r="I220" s="5">
        <v>0.86199999999999999</v>
      </c>
      <c r="J220" s="5">
        <v>2.4590000000000001</v>
      </c>
      <c r="K220" s="5">
        <v>2.7589999999999999</v>
      </c>
      <c r="L220" s="5">
        <v>2.669</v>
      </c>
      <c r="M220" s="5">
        <v>2.7570000000000001</v>
      </c>
    </row>
    <row r="221" spans="1:13" x14ac:dyDescent="0.2">
      <c r="A221" s="1">
        <v>45292</v>
      </c>
      <c r="B221" s="5">
        <v>17.050999999999998</v>
      </c>
      <c r="C221" s="5">
        <v>13.513</v>
      </c>
      <c r="D221" s="5">
        <v>27.527999999999999</v>
      </c>
      <c r="E221" s="5">
        <v>6.452</v>
      </c>
      <c r="F221" s="5">
        <v>4.3010000000000002</v>
      </c>
      <c r="G221" s="5">
        <v>2.3010000000000002</v>
      </c>
      <c r="H221" s="5">
        <v>1.647</v>
      </c>
      <c r="I221" s="5">
        <v>0.77400000000000002</v>
      </c>
      <c r="J221" s="5">
        <v>2.3170000000000002</v>
      </c>
      <c r="K221" s="5">
        <v>2.6269999999999998</v>
      </c>
      <c r="L221" s="5">
        <v>2.4470000000000001</v>
      </c>
      <c r="M221" s="5">
        <v>2.758</v>
      </c>
    </row>
    <row r="222" spans="1:13" x14ac:dyDescent="0.2">
      <c r="A222" s="1">
        <v>45323</v>
      </c>
      <c r="B222" s="5">
        <v>17.827000000000002</v>
      </c>
      <c r="C222" s="5">
        <v>13.808</v>
      </c>
      <c r="D222" s="5">
        <v>27.356000000000002</v>
      </c>
      <c r="E222" s="5">
        <v>6.5759999999999996</v>
      </c>
      <c r="F222" s="5">
        <v>4.3730000000000002</v>
      </c>
      <c r="G222" s="5">
        <v>2.5830000000000002</v>
      </c>
      <c r="H222" s="5">
        <v>1.6819999999999999</v>
      </c>
      <c r="I222" s="5">
        <v>0.84599999999999997</v>
      </c>
      <c r="J222" s="5">
        <v>2.4140000000000001</v>
      </c>
      <c r="K222" s="5">
        <v>2.7789999999999999</v>
      </c>
      <c r="L222" s="5">
        <v>2.5739999999999998</v>
      </c>
      <c r="M222" s="5">
        <v>2.8109999999999999</v>
      </c>
    </row>
    <row r="223" spans="1:13" x14ac:dyDescent="0.2">
      <c r="A223" s="1">
        <v>45352</v>
      </c>
      <c r="B223" s="5">
        <v>18.286000000000001</v>
      </c>
      <c r="C223" s="5">
        <v>13.201000000000001</v>
      </c>
      <c r="D223" s="5">
        <v>25.614000000000001</v>
      </c>
      <c r="E223" s="5">
        <v>6.5590000000000002</v>
      </c>
      <c r="F223" s="5">
        <v>4.37</v>
      </c>
      <c r="G223" s="5">
        <v>2.6</v>
      </c>
      <c r="H223" s="5">
        <v>1.669</v>
      </c>
      <c r="I223" s="5">
        <v>0.84399999999999997</v>
      </c>
      <c r="J223" s="5">
        <v>2.298</v>
      </c>
      <c r="K223" s="5">
        <v>2.819</v>
      </c>
      <c r="L223" s="5">
        <v>2.5139999999999998</v>
      </c>
      <c r="M223" s="5">
        <v>2.7290000000000001</v>
      </c>
    </row>
    <row r="224" spans="1:13" x14ac:dyDescent="0.2">
      <c r="A224" s="1">
        <v>45383</v>
      </c>
      <c r="B224" s="5">
        <v>18.361999999999998</v>
      </c>
      <c r="C224" s="5">
        <v>12.340999999999999</v>
      </c>
      <c r="D224" s="5">
        <v>25.693999999999999</v>
      </c>
      <c r="E224" s="5">
        <v>6.4640000000000004</v>
      </c>
      <c r="F224" s="5">
        <v>4.2450000000000001</v>
      </c>
      <c r="G224" s="5">
        <v>2.661</v>
      </c>
      <c r="H224" s="5">
        <v>1.6459999999999999</v>
      </c>
      <c r="I224" s="5">
        <v>0.83199999999999996</v>
      </c>
      <c r="J224" s="5">
        <v>2.3069999999999999</v>
      </c>
      <c r="K224" s="5">
        <v>2.7440000000000002</v>
      </c>
      <c r="L224" s="5">
        <v>2.54</v>
      </c>
      <c r="M224" s="5">
        <v>2.637</v>
      </c>
    </row>
    <row r="225" spans="1:13" x14ac:dyDescent="0.2">
      <c r="A225" s="1">
        <v>45413</v>
      </c>
      <c r="B225" s="5">
        <v>18.268999999999998</v>
      </c>
      <c r="C225" s="5">
        <v>11.875</v>
      </c>
      <c r="D225" s="5">
        <v>25.463000000000001</v>
      </c>
      <c r="E225" s="5">
        <v>6.6029999999999998</v>
      </c>
      <c r="F225" s="5">
        <v>4.4390000000000001</v>
      </c>
      <c r="G225" s="5">
        <v>2.69</v>
      </c>
      <c r="H225" s="5">
        <v>1.6339999999999999</v>
      </c>
      <c r="I225" s="5">
        <v>0.82499999999999996</v>
      </c>
      <c r="J225" s="5">
        <v>2.3050000000000002</v>
      </c>
      <c r="K225" s="5">
        <v>2.7519999999999998</v>
      </c>
      <c r="L225" s="5">
        <v>2.6309999999999998</v>
      </c>
      <c r="M225" s="5">
        <v>2.778</v>
      </c>
    </row>
    <row r="226" spans="1:13" x14ac:dyDescent="0.2">
      <c r="A226" s="1">
        <v>45444</v>
      </c>
      <c r="B226" s="5">
        <v>18.771999999999998</v>
      </c>
      <c r="C226" s="5">
        <v>11.824999999999999</v>
      </c>
      <c r="D226" s="5">
        <v>26.216000000000001</v>
      </c>
      <c r="E226" s="5">
        <v>6.6680000000000001</v>
      </c>
      <c r="F226" s="5">
        <v>4.4249999999999998</v>
      </c>
      <c r="G226" s="5">
        <v>2.6789999999999998</v>
      </c>
      <c r="H226" s="5">
        <v>1.661</v>
      </c>
      <c r="I226" s="5">
        <v>0.81399999999999995</v>
      </c>
      <c r="J226" s="5">
        <v>2.2480000000000002</v>
      </c>
      <c r="K226" s="5">
        <v>2.7360000000000002</v>
      </c>
      <c r="L226" s="5">
        <v>2.4849999999999999</v>
      </c>
      <c r="M226" s="5">
        <v>2.6230000000000002</v>
      </c>
    </row>
    <row r="227" spans="1:13" x14ac:dyDescent="0.2">
      <c r="A227" s="1">
        <v>45474</v>
      </c>
      <c r="B227" s="5">
        <v>19.053999999999998</v>
      </c>
      <c r="C227" s="5">
        <v>12.067</v>
      </c>
      <c r="D227" s="5">
        <v>26.856000000000002</v>
      </c>
      <c r="E227" s="5">
        <v>6.3220000000000001</v>
      </c>
      <c r="F227" s="5">
        <v>4.298</v>
      </c>
      <c r="G227" s="5">
        <v>2.6629999999999998</v>
      </c>
      <c r="H227" s="5">
        <v>1.643</v>
      </c>
      <c r="I227" s="5">
        <v>0.81100000000000005</v>
      </c>
      <c r="J227" s="5">
        <v>2.234</v>
      </c>
      <c r="K227" s="5">
        <v>2.7730000000000001</v>
      </c>
      <c r="L227" s="5">
        <v>2.5990000000000002</v>
      </c>
      <c r="M227" s="5">
        <v>2.74</v>
      </c>
    </row>
    <row r="228" spans="1:13" x14ac:dyDescent="0.2">
      <c r="A228" s="1">
        <v>45505</v>
      </c>
      <c r="B228" s="5">
        <v>19.439</v>
      </c>
      <c r="C228" s="5">
        <v>11.986000000000001</v>
      </c>
      <c r="D228" s="5">
        <v>26.145</v>
      </c>
      <c r="E228" s="5">
        <v>6.4610000000000003</v>
      </c>
      <c r="F228" s="5">
        <v>4.2519999999999998</v>
      </c>
      <c r="G228" s="5">
        <v>2.7109999999999999</v>
      </c>
      <c r="H228" s="5">
        <v>1.633</v>
      </c>
      <c r="I228" s="5">
        <v>0.80900000000000005</v>
      </c>
      <c r="J228" s="5">
        <v>2.1960000000000002</v>
      </c>
      <c r="K228" s="5">
        <v>2.8119999999999998</v>
      </c>
      <c r="L228" s="5">
        <v>2.5019999999999998</v>
      </c>
      <c r="M228" s="5">
        <v>2.7429999999999999</v>
      </c>
    </row>
    <row r="229" spans="1:13" x14ac:dyDescent="0.2">
      <c r="A229" s="1">
        <v>45536</v>
      </c>
      <c r="B229" s="5">
        <v>19.521000000000001</v>
      </c>
      <c r="C229" s="5">
        <v>11.871</v>
      </c>
      <c r="D229" s="5">
        <v>25.672000000000001</v>
      </c>
      <c r="E229" s="5">
        <v>6.8179999999999996</v>
      </c>
      <c r="F229" s="5">
        <v>4.2679999999999998</v>
      </c>
      <c r="G229" s="5">
        <v>2.7330000000000001</v>
      </c>
      <c r="H229" s="5">
        <v>1.653</v>
      </c>
      <c r="I229" s="5">
        <v>0.80500000000000005</v>
      </c>
      <c r="J229" s="5">
        <v>2.1709999999999998</v>
      </c>
      <c r="K229" s="5">
        <v>2.7810000000000001</v>
      </c>
      <c r="L229" s="5">
        <v>2.5209999999999999</v>
      </c>
      <c r="M229" s="5">
        <v>2.7280000000000002</v>
      </c>
    </row>
    <row r="230" spans="1:13" x14ac:dyDescent="0.2">
      <c r="A230" s="1">
        <v>45566</v>
      </c>
      <c r="B230" s="5">
        <v>19.901</v>
      </c>
      <c r="C230" s="5">
        <v>11.62</v>
      </c>
      <c r="D230" s="5">
        <v>25.867000000000001</v>
      </c>
      <c r="E230" s="5">
        <v>6.6109999999999998</v>
      </c>
      <c r="F230" s="5">
        <v>4.4409999999999998</v>
      </c>
      <c r="G230" s="5">
        <v>2.6269999999999998</v>
      </c>
      <c r="H230" s="5">
        <v>1.6539999999999999</v>
      </c>
      <c r="I230" s="5">
        <v>0.79500000000000004</v>
      </c>
      <c r="J230" s="5">
        <v>2.1850000000000001</v>
      </c>
      <c r="K230" s="5">
        <v>2.8370000000000002</v>
      </c>
      <c r="L230" s="5">
        <v>2.54</v>
      </c>
      <c r="M230" s="5">
        <v>2.8029999999999999</v>
      </c>
    </row>
    <row r="231" spans="1:13" x14ac:dyDescent="0.2">
      <c r="A231" s="1">
        <v>45597</v>
      </c>
      <c r="B231" s="5">
        <v>19.783000000000001</v>
      </c>
      <c r="C231" s="5">
        <v>11.821</v>
      </c>
      <c r="D231" s="5">
        <v>25.946999999999999</v>
      </c>
      <c r="E231" s="5">
        <v>6.8319999999999999</v>
      </c>
      <c r="F231" s="5">
        <v>4.335</v>
      </c>
      <c r="G231" s="5">
        <v>2.6749999999999998</v>
      </c>
      <c r="H231" s="5">
        <v>1.649</v>
      </c>
      <c r="I231" s="5">
        <v>0.79600000000000004</v>
      </c>
      <c r="J231" s="5">
        <v>2.1640000000000001</v>
      </c>
      <c r="K231" s="5">
        <v>2.903</v>
      </c>
      <c r="L231" s="5">
        <v>2.484</v>
      </c>
      <c r="M231" s="5">
        <v>2.8740000000000001</v>
      </c>
    </row>
    <row r="232" spans="1:13" x14ac:dyDescent="0.2">
      <c r="A232" s="1">
        <v>45627</v>
      </c>
      <c r="B232" s="5">
        <v>19.786999999999999</v>
      </c>
      <c r="C232" s="5">
        <v>11.606999999999999</v>
      </c>
      <c r="D232" s="5">
        <v>27.202000000000002</v>
      </c>
      <c r="E232" s="5">
        <v>7.0789999999999997</v>
      </c>
      <c r="F232" s="5">
        <v>4.21</v>
      </c>
      <c r="G232" s="5">
        <v>2.6</v>
      </c>
      <c r="H232" s="5">
        <v>1.6519999999999999</v>
      </c>
      <c r="I232" s="5">
        <v>0.78400000000000003</v>
      </c>
      <c r="J232" s="5">
        <v>2.1349999999999998</v>
      </c>
      <c r="K232" s="5">
        <v>2.9180000000000001</v>
      </c>
      <c r="L232" s="5">
        <v>2.3290000000000002</v>
      </c>
      <c r="M232" s="5">
        <v>3.0470000000000002</v>
      </c>
    </row>
    <row r="233" spans="1:13" x14ac:dyDescent="0.2">
      <c r="A233" s="1">
        <v>45658</v>
      </c>
      <c r="B233" s="5">
        <v>19.213000000000001</v>
      </c>
      <c r="C233" s="5">
        <v>11.760999999999999</v>
      </c>
      <c r="D233" s="5">
        <v>26.492000000000001</v>
      </c>
      <c r="E233" s="5">
        <v>6.5339999999999998</v>
      </c>
      <c r="F233" s="5">
        <v>4.0430000000000001</v>
      </c>
      <c r="G233" s="5">
        <v>2.5550000000000002</v>
      </c>
      <c r="H233" s="5">
        <v>1.619</v>
      </c>
      <c r="I233" s="5">
        <v>0.75900000000000001</v>
      </c>
      <c r="J233" s="5">
        <v>2.0369999999999999</v>
      </c>
      <c r="K233" s="5">
        <v>2.75</v>
      </c>
      <c r="L233" s="5">
        <v>2.403</v>
      </c>
      <c r="M233" s="5">
        <v>3.1070000000000002</v>
      </c>
    </row>
    <row r="234" spans="1:13" x14ac:dyDescent="0.2">
      <c r="A234" s="1">
        <v>45689</v>
      </c>
      <c r="B234" s="5">
        <v>19.574999999999999</v>
      </c>
      <c r="C234" s="5">
        <v>11.863</v>
      </c>
      <c r="D234" s="5">
        <v>27.050999999999998</v>
      </c>
      <c r="E234" s="5">
        <v>6.6150000000000002</v>
      </c>
      <c r="F234" s="5">
        <v>4.2060000000000004</v>
      </c>
      <c r="G234" s="5">
        <v>2.5190000000000001</v>
      </c>
      <c r="H234" s="5">
        <v>1.6120000000000001</v>
      </c>
      <c r="I234" s="5">
        <v>0.751</v>
      </c>
      <c r="J234" s="5">
        <v>2.0569999999999999</v>
      </c>
      <c r="K234" s="5">
        <v>2.7650000000000001</v>
      </c>
      <c r="L234" s="5">
        <v>2.476</v>
      </c>
      <c r="M234" s="5">
        <v>3.1459999999999999</v>
      </c>
    </row>
    <row r="235" spans="1:13" x14ac:dyDescent="0.2">
      <c r="A235" s="1">
        <v>45717</v>
      </c>
      <c r="B235" s="5">
        <v>20.074000000000002</v>
      </c>
      <c r="C235" s="5">
        <v>12.332000000000001</v>
      </c>
      <c r="D235" s="5">
        <v>26.981999999999999</v>
      </c>
      <c r="E235" s="5">
        <v>6.7220000000000004</v>
      </c>
      <c r="F235" s="5">
        <v>4.2629999999999999</v>
      </c>
      <c r="G235" s="5">
        <v>2.6509999999999998</v>
      </c>
      <c r="H235" s="5">
        <v>1.63</v>
      </c>
      <c r="I235" s="5">
        <v>0.76500000000000001</v>
      </c>
      <c r="J235" s="5">
        <v>2.161</v>
      </c>
      <c r="K235" s="5">
        <v>2.8490000000000002</v>
      </c>
      <c r="L235" s="5">
        <v>2.556</v>
      </c>
      <c r="M235" s="5">
        <v>3.1280000000000001</v>
      </c>
    </row>
    <row r="236" spans="1:13" x14ac:dyDescent="0.2">
      <c r="A236" s="1">
        <v>45748</v>
      </c>
      <c r="B236" s="5">
        <v>20.260999999999999</v>
      </c>
      <c r="C236" s="5">
        <v>12.423999999999999</v>
      </c>
      <c r="D236" s="5">
        <v>27.140999999999998</v>
      </c>
      <c r="E236" s="5">
        <v>6.4080000000000004</v>
      </c>
      <c r="F236" s="5">
        <v>4.3079999999999998</v>
      </c>
      <c r="G236" s="5">
        <v>2.6760000000000002</v>
      </c>
      <c r="H236" s="5">
        <v>1.635</v>
      </c>
      <c r="I236" s="5">
        <v>0.75800000000000001</v>
      </c>
      <c r="J236" s="5">
        <v>2.2290000000000001</v>
      </c>
      <c r="K236" s="5">
        <v>2.798</v>
      </c>
      <c r="L236" s="5">
        <v>2.5830000000000002</v>
      </c>
      <c r="M236" s="5">
        <v>3.1779999999999999</v>
      </c>
    </row>
    <row r="237" spans="1:13" x14ac:dyDescent="0.2">
      <c r="A237" s="1">
        <v>45778</v>
      </c>
      <c r="B237" s="5">
        <v>20.61</v>
      </c>
      <c r="C237" s="5">
        <v>12.423</v>
      </c>
      <c r="D237" s="5">
        <v>27.411999999999999</v>
      </c>
      <c r="E237" s="5">
        <v>6.7350000000000003</v>
      </c>
      <c r="F237" s="5">
        <v>4.3920000000000003</v>
      </c>
      <c r="G237" s="5">
        <v>2.6030000000000002</v>
      </c>
      <c r="H237" s="5">
        <v>1.627</v>
      </c>
      <c r="I237" s="5">
        <v>0.75600000000000001</v>
      </c>
      <c r="J237" s="5">
        <v>2.214</v>
      </c>
      <c r="K237" s="5">
        <v>2.762</v>
      </c>
      <c r="L237" s="5">
        <v>2.6269999999999998</v>
      </c>
      <c r="M237" s="5">
        <v>3.14</v>
      </c>
    </row>
    <row r="238" spans="1:13" x14ac:dyDescent="0.2">
      <c r="A238" s="1">
        <v>45809</v>
      </c>
      <c r="B238" s="5">
        <v>20.661999999999999</v>
      </c>
      <c r="C238" s="5">
        <v>12.231999999999999</v>
      </c>
      <c r="D238" s="5">
        <v>27.260999999999999</v>
      </c>
      <c r="E238" s="5">
        <v>6.8789999999999996</v>
      </c>
      <c r="F238" s="5">
        <v>4.4130000000000003</v>
      </c>
      <c r="G238" s="5">
        <v>2.6819999999999999</v>
      </c>
      <c r="H238" s="5">
        <v>1.615</v>
      </c>
      <c r="I238" s="5">
        <v>0.74099999999999999</v>
      </c>
      <c r="J238" s="5">
        <v>2.2469999999999999</v>
      </c>
      <c r="K238" s="5">
        <v>2.673</v>
      </c>
      <c r="L238" s="5">
        <v>2.5609999999999999</v>
      </c>
      <c r="M238" s="5">
        <v>3.1659999999999999</v>
      </c>
    </row>
    <row r="239" spans="1:13" x14ac:dyDescent="0.2">
      <c r="A239" s="1">
        <v>45839</v>
      </c>
      <c r="B239" s="5">
        <v>20.855</v>
      </c>
      <c r="C239" s="5">
        <v>12.385</v>
      </c>
      <c r="D239" s="5">
        <v>27.248999999999999</v>
      </c>
      <c r="E239" s="5">
        <v>6.5919999999999996</v>
      </c>
      <c r="F239" s="5">
        <v>4.3639999999999999</v>
      </c>
      <c r="G239" s="5">
        <v>2.742</v>
      </c>
      <c r="H239" s="5">
        <v>1.6120000000000001</v>
      </c>
      <c r="I239" s="5">
        <v>0.73699999999999999</v>
      </c>
      <c r="J239" s="5">
        <v>2.2280000000000002</v>
      </c>
      <c r="K239" s="5">
        <v>2.8069999999999999</v>
      </c>
      <c r="L239" s="5">
        <v>2.625</v>
      </c>
      <c r="M239" s="5">
        <v>3.202</v>
      </c>
    </row>
    <row r="240" spans="1:13" x14ac:dyDescent="0.2">
      <c r="A240" s="1">
        <v>45870</v>
      </c>
      <c r="B240" s="5">
        <v>20.841000000000001</v>
      </c>
      <c r="C240" s="5">
        <v>12.397</v>
      </c>
      <c r="D240" s="5">
        <v>27.292000000000002</v>
      </c>
      <c r="E240" s="5">
        <v>6.6639999999999997</v>
      </c>
      <c r="F240" s="5">
        <v>4.3079999999999998</v>
      </c>
      <c r="G240" s="5">
        <v>2.726</v>
      </c>
      <c r="H240" s="5">
        <v>1.595</v>
      </c>
      <c r="I240" s="5">
        <v>0.73399999999999999</v>
      </c>
      <c r="J240" s="5">
        <v>2.2250000000000001</v>
      </c>
      <c r="K240" s="5">
        <v>2.8540000000000001</v>
      </c>
      <c r="L240" s="5">
        <v>2.552</v>
      </c>
      <c r="M240" s="5">
        <v>3.2069999999999999</v>
      </c>
    </row>
    <row r="241" spans="1:13" x14ac:dyDescent="0.2">
      <c r="A241" s="1">
        <v>45901</v>
      </c>
      <c r="B241" s="5">
        <v>20.933</v>
      </c>
      <c r="C241" s="5">
        <v>12.321999999999999</v>
      </c>
      <c r="D241" s="5">
        <v>27.498000000000001</v>
      </c>
      <c r="E241" s="5">
        <v>6.77</v>
      </c>
      <c r="F241" s="5">
        <v>4.3760000000000003</v>
      </c>
      <c r="G241" s="5">
        <v>2.8109999999999999</v>
      </c>
      <c r="H241" s="5">
        <v>1.607</v>
      </c>
      <c r="I241" s="5">
        <v>0.73099999999999998</v>
      </c>
      <c r="J241" s="5">
        <v>2.3130000000000002</v>
      </c>
      <c r="K241" s="5">
        <v>2.8319999999999999</v>
      </c>
      <c r="L241" s="5">
        <v>2.5630000000000002</v>
      </c>
      <c r="M241" s="5">
        <v>3.21</v>
      </c>
    </row>
    <row r="242" spans="1:13" x14ac:dyDescent="0.2">
      <c r="A242" s="1">
        <v>45931</v>
      </c>
      <c r="B242" s="5">
        <v>21.026</v>
      </c>
      <c r="C242" s="5">
        <v>12.214</v>
      </c>
      <c r="D242" s="5">
        <v>27.706</v>
      </c>
      <c r="E242" s="5">
        <v>6.4139999999999997</v>
      </c>
      <c r="F242" s="5">
        <v>4.4210000000000003</v>
      </c>
      <c r="G242" s="5">
        <v>2.8029999999999999</v>
      </c>
      <c r="H242" s="5">
        <v>1.6060000000000001</v>
      </c>
      <c r="I242" s="5">
        <v>0.72299999999999998</v>
      </c>
      <c r="J242" s="5">
        <v>2.347</v>
      </c>
      <c r="K242" s="5">
        <v>2.875</v>
      </c>
      <c r="L242" s="5">
        <v>2.577</v>
      </c>
      <c r="M242" s="5">
        <v>3.2930000000000001</v>
      </c>
    </row>
    <row r="243" spans="1:13" x14ac:dyDescent="0.2">
      <c r="A243" s="1">
        <v>45962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</row>
    <row r="244" spans="1:13" x14ac:dyDescent="0.2">
      <c r="A244" s="1">
        <v>45992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</row>
    <row r="245" spans="1:13" x14ac:dyDescent="0.2">
      <c r="A245" s="1">
        <v>46023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</row>
    <row r="246" spans="1:13" x14ac:dyDescent="0.2">
      <c r="A246" s="1">
        <v>46054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</row>
    <row r="247" spans="1:13" x14ac:dyDescent="0.2">
      <c r="A247" s="1">
        <v>46082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</row>
    <row r="248" spans="1:13" x14ac:dyDescent="0.2">
      <c r="A248" s="1">
        <v>46113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</row>
    <row r="249" spans="1:13" x14ac:dyDescent="0.2">
      <c r="A249" s="1">
        <v>46143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</row>
    <row r="250" spans="1:13" x14ac:dyDescent="0.2">
      <c r="A250" s="1">
        <v>46174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</row>
    <row r="251" spans="1:13" x14ac:dyDescent="0.2">
      <c r="A251" s="1">
        <v>46204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</row>
    <row r="252" spans="1:13" x14ac:dyDescent="0.2">
      <c r="A252" s="1">
        <v>46235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</row>
    <row r="253" spans="1:13" x14ac:dyDescent="0.2">
      <c r="A253" s="1">
        <v>46266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</row>
    <row r="254" spans="1:13" x14ac:dyDescent="0.2">
      <c r="A254" s="1">
        <v>46296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</row>
    <row r="255" spans="1:13" x14ac:dyDescent="0.2">
      <c r="A255" s="1">
        <v>46327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</row>
    <row r="256" spans="1:13" x14ac:dyDescent="0.2">
      <c r="A256" s="1">
        <v>46357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</row>
    <row r="257" spans="1:8" x14ac:dyDescent="0.2">
      <c r="A257" s="1"/>
      <c r="B257" s="5"/>
      <c r="C257" s="5"/>
      <c r="D257" s="275"/>
      <c r="G257" s="30"/>
      <c r="H257" s="13"/>
    </row>
    <row r="258" spans="1:8" x14ac:dyDescent="0.2">
      <c r="A258" s="267" t="s">
        <v>997</v>
      </c>
    </row>
    <row r="259" spans="1:8" x14ac:dyDescent="0.2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">
      <c r="A261" s="3"/>
      <c r="B261" s="4" t="s">
        <v>330</v>
      </c>
    </row>
    <row r="262" spans="1:8" x14ac:dyDescent="0.2">
      <c r="A262" s="13">
        <v>82</v>
      </c>
      <c r="B262">
        <v>0</v>
      </c>
    </row>
    <row r="263" spans="1:8" x14ac:dyDescent="0.2">
      <c r="A263" s="13">
        <v>82</v>
      </c>
      <c r="B263">
        <v>1</v>
      </c>
    </row>
  </sheetData>
  <hyperlinks>
    <hyperlink ref="A3" location="Contents!A1" display="Return to Contents" xr:uid="{9E48CA22-9381-41A7-8D09-788F7452A629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85C6-B939-4EC6-82F3-5DD15809E642}">
  <sheetPr>
    <pageSetUpPr fitToPage="1"/>
  </sheetPr>
  <dimension ref="A1:Q263"/>
  <sheetViews>
    <sheetView zoomScaleNormal="100" workbookViewId="0"/>
  </sheetViews>
  <sheetFormatPr defaultRowHeight="12.75" x14ac:dyDescent="0.2"/>
  <cols>
    <col min="1" max="1" width="9.28515625" customWidth="1"/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967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628</v>
      </c>
      <c r="Q6" s="273" t="s">
        <v>659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8" t="s">
        <v>626</v>
      </c>
      <c r="Q7" s="273" t="s">
        <v>660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P8" s="168" t="s">
        <v>627</v>
      </c>
      <c r="Q8" s="273" t="s">
        <v>661</v>
      </c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P9" s="168" t="s">
        <v>665</v>
      </c>
      <c r="Q9" s="273" t="s">
        <v>662</v>
      </c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P10" s="168" t="s">
        <v>642</v>
      </c>
      <c r="Q10" s="273" t="s">
        <v>663</v>
      </c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P11" s="168" t="s">
        <v>6</v>
      </c>
      <c r="Q11" s="273" t="s">
        <v>664</v>
      </c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270"/>
      <c r="D26" s="270"/>
      <c r="E26" s="270"/>
    </row>
    <row r="27" spans="1:11" x14ac:dyDescent="0.2">
      <c r="A27" s="2"/>
      <c r="B27" s="26"/>
    </row>
    <row r="28" spans="1:11" x14ac:dyDescent="0.2">
      <c r="A28" s="4"/>
      <c r="B28" s="44" t="s">
        <v>628</v>
      </c>
      <c r="C28" s="54" t="s">
        <v>626</v>
      </c>
      <c r="D28" s="54" t="s">
        <v>627</v>
      </c>
      <c r="E28" s="54" t="s">
        <v>665</v>
      </c>
      <c r="F28" s="54" t="s">
        <v>642</v>
      </c>
      <c r="G28" s="54" t="s">
        <v>6</v>
      </c>
    </row>
    <row r="29" spans="1:11" x14ac:dyDescent="0.2">
      <c r="A29" s="1">
        <f t="shared" ref="A29:A92" si="0">EOMONTH(A30,-1)</f>
        <v>39478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11" x14ac:dyDescent="0.2">
      <c r="A30" s="1">
        <f t="shared" si="0"/>
        <v>39507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/>
      <c r="I30" s="5"/>
    </row>
    <row r="31" spans="1:11" x14ac:dyDescent="0.2">
      <c r="A31" s="1">
        <f t="shared" si="0"/>
        <v>39538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/>
      <c r="I31" s="5"/>
    </row>
    <row r="32" spans="1:11" x14ac:dyDescent="0.2">
      <c r="A32" s="1">
        <f t="shared" si="0"/>
        <v>39568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/>
      <c r="I32" s="5"/>
    </row>
    <row r="33" spans="1:9" x14ac:dyDescent="0.2">
      <c r="A33" s="1">
        <f t="shared" si="0"/>
        <v>39599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/>
      <c r="I33" s="5"/>
    </row>
    <row r="34" spans="1:9" x14ac:dyDescent="0.2">
      <c r="A34" s="1">
        <f t="shared" si="0"/>
        <v>39629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/>
      <c r="I34" s="5"/>
    </row>
    <row r="35" spans="1:9" x14ac:dyDescent="0.2">
      <c r="A35" s="1">
        <f t="shared" si="0"/>
        <v>39660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/>
      <c r="I35" s="5"/>
    </row>
    <row r="36" spans="1:9" x14ac:dyDescent="0.2">
      <c r="A36" s="1">
        <f t="shared" si="0"/>
        <v>39691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/>
      <c r="I36" s="5"/>
    </row>
    <row r="37" spans="1:9" x14ac:dyDescent="0.2">
      <c r="A37" s="1">
        <f t="shared" si="0"/>
        <v>39721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/>
      <c r="I37" s="5"/>
    </row>
    <row r="38" spans="1:9" x14ac:dyDescent="0.2">
      <c r="A38" s="1">
        <f t="shared" si="0"/>
        <v>39752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/>
      <c r="I38" s="5"/>
    </row>
    <row r="39" spans="1:9" x14ac:dyDescent="0.2">
      <c r="A39" s="1">
        <f t="shared" si="0"/>
        <v>39782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/>
      <c r="I39" s="5"/>
    </row>
    <row r="40" spans="1:9" x14ac:dyDescent="0.2">
      <c r="A40" s="1">
        <f t="shared" si="0"/>
        <v>39813</v>
      </c>
      <c r="B40" s="5">
        <v>1.2878019372</v>
      </c>
      <c r="C40" s="5">
        <v>4.6523247182</v>
      </c>
      <c r="D40" s="5">
        <v>0.10814726447</v>
      </c>
      <c r="E40" s="5">
        <v>1.4993787284</v>
      </c>
      <c r="F40" s="5">
        <v>4.3591210666000002</v>
      </c>
      <c r="G40" s="5">
        <v>40.231387576000003</v>
      </c>
      <c r="H40" s="5"/>
      <c r="I40" s="5"/>
    </row>
    <row r="41" spans="1:9" x14ac:dyDescent="0.2">
      <c r="A41" s="1">
        <f t="shared" si="0"/>
        <v>39844</v>
      </c>
      <c r="B41" s="5">
        <v>1.2989920732</v>
      </c>
      <c r="C41" s="5">
        <v>4.6772716697999996</v>
      </c>
      <c r="D41" s="5">
        <v>0.13796608827000001</v>
      </c>
      <c r="E41" s="5">
        <v>1.6958045684</v>
      </c>
      <c r="F41" s="5">
        <v>4.3928319758000001</v>
      </c>
      <c r="G41" s="5">
        <v>40.673456205000001</v>
      </c>
      <c r="H41" s="5"/>
      <c r="I41" s="5"/>
    </row>
    <row r="42" spans="1:9" x14ac:dyDescent="0.2">
      <c r="A42" s="1">
        <f t="shared" si="0"/>
        <v>39872</v>
      </c>
      <c r="B42" s="5">
        <v>1.2481295125</v>
      </c>
      <c r="C42" s="5">
        <v>4.5915046470999998</v>
      </c>
      <c r="D42" s="5">
        <v>0.14381225989999999</v>
      </c>
      <c r="E42" s="5">
        <v>1.7545176457</v>
      </c>
      <c r="F42" s="5">
        <v>4.2555441172000004</v>
      </c>
      <c r="G42" s="5">
        <v>41.121384675000002</v>
      </c>
      <c r="H42" s="5"/>
      <c r="I42" s="5"/>
    </row>
    <row r="43" spans="1:9" x14ac:dyDescent="0.2">
      <c r="A43" s="1">
        <f t="shared" si="0"/>
        <v>39903</v>
      </c>
      <c r="B43" s="5">
        <v>1.2264671218000001</v>
      </c>
      <c r="C43" s="5">
        <v>4.5171084861999997</v>
      </c>
      <c r="D43" s="5">
        <v>0.14858229680000001</v>
      </c>
      <c r="E43" s="5">
        <v>1.6954314203</v>
      </c>
      <c r="F43" s="5">
        <v>4.5019355472999996</v>
      </c>
      <c r="G43" s="5">
        <v>40.486023514999999</v>
      </c>
      <c r="H43" s="5"/>
      <c r="I43" s="5"/>
    </row>
    <row r="44" spans="1:9" x14ac:dyDescent="0.2">
      <c r="A44" s="1">
        <f t="shared" si="0"/>
        <v>39933</v>
      </c>
      <c r="B44" s="5">
        <v>1.2170692143999999</v>
      </c>
      <c r="C44" s="5">
        <v>4.4408424994000004</v>
      </c>
      <c r="D44" s="5">
        <v>0.16860790150999999</v>
      </c>
      <c r="E44" s="5">
        <v>1.6807797057</v>
      </c>
      <c r="F44" s="5">
        <v>4.5782768901999997</v>
      </c>
      <c r="G44" s="5">
        <v>39.811690454999997</v>
      </c>
      <c r="H44" s="5"/>
      <c r="I44" s="5"/>
    </row>
    <row r="45" spans="1:9" x14ac:dyDescent="0.2">
      <c r="A45" s="1">
        <f t="shared" si="0"/>
        <v>39964</v>
      </c>
      <c r="B45" s="5">
        <v>1.1887516888</v>
      </c>
      <c r="C45" s="5">
        <v>4.5197532922999999</v>
      </c>
      <c r="D45" s="5">
        <v>0.16375492642</v>
      </c>
      <c r="E45" s="5">
        <v>1.6669093919</v>
      </c>
      <c r="F45" s="5">
        <v>4.6568264429999999</v>
      </c>
      <c r="G45" s="5">
        <v>39.829875225000002</v>
      </c>
      <c r="H45" s="5"/>
      <c r="I45" s="5"/>
    </row>
    <row r="46" spans="1:9" x14ac:dyDescent="0.2">
      <c r="A46" s="1">
        <f t="shared" si="0"/>
        <v>39994</v>
      </c>
      <c r="B46" s="5">
        <v>1.1551806163</v>
      </c>
      <c r="C46" s="5">
        <v>4.4957038260999997</v>
      </c>
      <c r="D46" s="5">
        <v>0.16663272939000001</v>
      </c>
      <c r="E46" s="5">
        <v>1.700144568</v>
      </c>
      <c r="F46" s="5">
        <v>4.7420100490000001</v>
      </c>
      <c r="G46" s="5">
        <v>39.393061545000002</v>
      </c>
      <c r="H46" s="5"/>
      <c r="I46" s="5"/>
    </row>
    <row r="47" spans="1:9" x14ac:dyDescent="0.2">
      <c r="A47" s="1">
        <f t="shared" si="0"/>
        <v>40025</v>
      </c>
      <c r="B47" s="5">
        <v>1.1445632696000001</v>
      </c>
      <c r="C47" s="5">
        <v>4.3695003580999998</v>
      </c>
      <c r="D47" s="5">
        <v>0.17494341472</v>
      </c>
      <c r="E47" s="5">
        <v>1.6795327796999999</v>
      </c>
      <c r="F47" s="5">
        <v>4.8201452507999996</v>
      </c>
      <c r="G47" s="5">
        <v>38.559895572000002</v>
      </c>
      <c r="H47" s="5"/>
      <c r="I47" s="5"/>
    </row>
    <row r="48" spans="1:9" x14ac:dyDescent="0.2">
      <c r="A48" s="1">
        <f t="shared" si="0"/>
        <v>40056</v>
      </c>
      <c r="B48" s="5">
        <v>1.1700739506</v>
      </c>
      <c r="C48" s="5">
        <v>4.410382555</v>
      </c>
      <c r="D48" s="5">
        <v>0.17898077224</v>
      </c>
      <c r="E48" s="5">
        <v>1.7080906439000001</v>
      </c>
      <c r="F48" s="5">
        <v>5.0625721439999998</v>
      </c>
      <c r="G48" s="5">
        <v>39.051480579</v>
      </c>
      <c r="H48" s="5"/>
      <c r="I48" s="5"/>
    </row>
    <row r="49" spans="1:9" x14ac:dyDescent="0.2">
      <c r="A49" s="1">
        <f t="shared" si="0"/>
        <v>40086</v>
      </c>
      <c r="B49" s="5">
        <v>1.1306940136000001</v>
      </c>
      <c r="C49" s="5">
        <v>4.3968035358000002</v>
      </c>
      <c r="D49" s="5">
        <v>0.18002157599999999</v>
      </c>
      <c r="E49" s="5">
        <v>1.7417307</v>
      </c>
      <c r="F49" s="5">
        <v>5.1925389063000003</v>
      </c>
      <c r="G49" s="5">
        <v>37.348811267999999</v>
      </c>
      <c r="H49" s="5"/>
      <c r="I49" s="5"/>
    </row>
    <row r="50" spans="1:9" x14ac:dyDescent="0.2">
      <c r="A50" s="1">
        <f t="shared" si="0"/>
        <v>40117</v>
      </c>
      <c r="B50" s="5">
        <v>1.125888861</v>
      </c>
      <c r="C50" s="5">
        <v>4.2828657553999996</v>
      </c>
      <c r="D50" s="5">
        <v>0.18036802854</v>
      </c>
      <c r="E50" s="5">
        <v>1.7492552526</v>
      </c>
      <c r="F50" s="5">
        <v>5.3649710733999996</v>
      </c>
      <c r="G50" s="5">
        <v>38.049489739000002</v>
      </c>
      <c r="H50" s="5"/>
      <c r="I50" s="5"/>
    </row>
    <row r="51" spans="1:9" x14ac:dyDescent="0.2">
      <c r="A51" s="1">
        <f t="shared" si="0"/>
        <v>40147</v>
      </c>
      <c r="B51" s="5">
        <v>1.1102113702</v>
      </c>
      <c r="C51" s="5">
        <v>4.3022920124999997</v>
      </c>
      <c r="D51" s="5">
        <v>0.18721037509999999</v>
      </c>
      <c r="E51" s="5">
        <v>1.7341384137</v>
      </c>
      <c r="F51" s="5">
        <v>5.5551430787999996</v>
      </c>
      <c r="G51" s="5">
        <v>38.228338082999997</v>
      </c>
      <c r="H51" s="5"/>
      <c r="I51" s="5"/>
    </row>
    <row r="52" spans="1:9" x14ac:dyDescent="0.2">
      <c r="A52" s="1">
        <f t="shared" si="0"/>
        <v>40178</v>
      </c>
      <c r="B52" s="5">
        <v>1.1220597343000001</v>
      </c>
      <c r="C52" s="5">
        <v>4.1557323855000003</v>
      </c>
      <c r="D52" s="5">
        <v>0.20180906476999999</v>
      </c>
      <c r="E52" s="5">
        <v>1.7608321231999999</v>
      </c>
      <c r="F52" s="5">
        <v>5.5384344935999996</v>
      </c>
      <c r="G52" s="5">
        <v>37.789099941000003</v>
      </c>
      <c r="H52" s="5"/>
      <c r="I52" s="5"/>
    </row>
    <row r="53" spans="1:9" x14ac:dyDescent="0.2">
      <c r="A53" s="1">
        <f t="shared" si="0"/>
        <v>40209</v>
      </c>
      <c r="B53" s="5">
        <v>1.154547196</v>
      </c>
      <c r="C53" s="5">
        <v>4.2268888078</v>
      </c>
      <c r="D53" s="5">
        <v>0.19451984637</v>
      </c>
      <c r="E53" s="5">
        <v>1.64374726</v>
      </c>
      <c r="F53" s="5">
        <v>5.7187077961000004</v>
      </c>
      <c r="G53" s="5">
        <v>38.208718126000001</v>
      </c>
      <c r="H53" s="5"/>
      <c r="I53" s="5"/>
    </row>
    <row r="54" spans="1:9" x14ac:dyDescent="0.2">
      <c r="A54" s="1">
        <f t="shared" si="0"/>
        <v>40237</v>
      </c>
      <c r="B54" s="5">
        <v>1.1808202749000001</v>
      </c>
      <c r="C54" s="5">
        <v>4.3027869053999996</v>
      </c>
      <c r="D54" s="5">
        <v>0.20249058843000001</v>
      </c>
      <c r="E54" s="5">
        <v>1.6523893246000001</v>
      </c>
      <c r="F54" s="5">
        <v>6.0048784105999999</v>
      </c>
      <c r="G54" s="5">
        <v>38.893777352999997</v>
      </c>
      <c r="H54" s="5"/>
      <c r="I54" s="5"/>
    </row>
    <row r="55" spans="1:9" x14ac:dyDescent="0.2">
      <c r="A55" s="1">
        <f t="shared" si="0"/>
        <v>40268</v>
      </c>
      <c r="B55" s="5">
        <v>1.1671483718</v>
      </c>
      <c r="C55" s="5">
        <v>4.2556330218999996</v>
      </c>
      <c r="D55" s="5">
        <v>0.20997784894999999</v>
      </c>
      <c r="E55" s="5">
        <v>1.6448751439</v>
      </c>
      <c r="F55" s="5">
        <v>6.3985046942999997</v>
      </c>
      <c r="G55" s="5">
        <v>38.590280274000001</v>
      </c>
      <c r="H55" s="5"/>
      <c r="I55" s="5"/>
    </row>
    <row r="56" spans="1:9" x14ac:dyDescent="0.2">
      <c r="A56" s="1">
        <f t="shared" si="0"/>
        <v>40298</v>
      </c>
      <c r="B56" s="5">
        <v>1.1434672718000001</v>
      </c>
      <c r="C56" s="5">
        <v>4.2551545334999998</v>
      </c>
      <c r="D56" s="5">
        <v>0.21814650724000001</v>
      </c>
      <c r="E56" s="5">
        <v>2.1855028929999998</v>
      </c>
      <c r="F56" s="5">
        <v>6.5239782642000002</v>
      </c>
      <c r="G56" s="5">
        <v>38.595683864000002</v>
      </c>
      <c r="H56" s="5"/>
      <c r="I56" s="5"/>
    </row>
    <row r="57" spans="1:9" x14ac:dyDescent="0.2">
      <c r="A57" s="1">
        <f t="shared" si="0"/>
        <v>40329</v>
      </c>
      <c r="B57" s="5">
        <v>1.2160944740999999</v>
      </c>
      <c r="C57" s="5">
        <v>4.3003871680000003</v>
      </c>
      <c r="D57" s="5">
        <v>0.22868339093000001</v>
      </c>
      <c r="E57" s="5">
        <v>2.1866786268</v>
      </c>
      <c r="F57" s="5">
        <v>6.7376718093000001</v>
      </c>
      <c r="G57" s="5">
        <v>38.996387757000001</v>
      </c>
      <c r="H57" s="5"/>
      <c r="I57" s="5"/>
    </row>
    <row r="58" spans="1:9" x14ac:dyDescent="0.2">
      <c r="A58" s="1">
        <f t="shared" si="0"/>
        <v>40359</v>
      </c>
      <c r="B58" s="5">
        <v>1.2007798464999999</v>
      </c>
      <c r="C58" s="5">
        <v>4.1709347924999998</v>
      </c>
      <c r="D58" s="5">
        <v>0.21500915814999999</v>
      </c>
      <c r="E58" s="5">
        <v>2.1972737769999999</v>
      </c>
      <c r="F58" s="5">
        <v>7.1044720826000001</v>
      </c>
      <c r="G58" s="5">
        <v>38.406063676999999</v>
      </c>
      <c r="H58" s="5"/>
      <c r="I58" s="5"/>
    </row>
    <row r="59" spans="1:9" x14ac:dyDescent="0.2">
      <c r="A59" s="1">
        <f t="shared" si="0"/>
        <v>40390</v>
      </c>
      <c r="B59" s="5">
        <v>1.235125502</v>
      </c>
      <c r="C59" s="5">
        <v>4.2314679941</v>
      </c>
      <c r="D59" s="5">
        <v>0.24266997385</v>
      </c>
      <c r="E59" s="5">
        <v>2.6913520822999999</v>
      </c>
      <c r="F59" s="5">
        <v>7.3804609107000001</v>
      </c>
      <c r="G59" s="5">
        <v>38.788084826999999</v>
      </c>
      <c r="H59" s="5"/>
      <c r="I59" s="5"/>
    </row>
    <row r="60" spans="1:9" x14ac:dyDescent="0.2">
      <c r="A60" s="1">
        <f t="shared" si="0"/>
        <v>40421</v>
      </c>
      <c r="B60" s="5">
        <v>1.2308648423999999</v>
      </c>
      <c r="C60" s="5">
        <v>4.1833548892000003</v>
      </c>
      <c r="D60" s="5">
        <v>0.23003152205999999</v>
      </c>
      <c r="E60" s="5">
        <v>2.6948970845</v>
      </c>
      <c r="F60" s="5">
        <v>7.5870454937999998</v>
      </c>
      <c r="G60" s="5">
        <v>38.966354555000002</v>
      </c>
      <c r="H60" s="5"/>
      <c r="I60" s="5"/>
    </row>
    <row r="61" spans="1:9" x14ac:dyDescent="0.2">
      <c r="A61" s="1">
        <f t="shared" si="0"/>
        <v>40451</v>
      </c>
      <c r="B61" s="5">
        <v>1.228061598</v>
      </c>
      <c r="C61" s="5">
        <v>4.1443211549000001</v>
      </c>
      <c r="D61" s="5">
        <v>0.25613293416999999</v>
      </c>
      <c r="E61" s="5">
        <v>2.7113021389999998</v>
      </c>
      <c r="F61" s="5">
        <v>7.7971056341000002</v>
      </c>
      <c r="G61" s="5">
        <v>39.017343206</v>
      </c>
      <c r="H61" s="5"/>
      <c r="I61" s="5"/>
    </row>
    <row r="62" spans="1:9" x14ac:dyDescent="0.2">
      <c r="A62" s="1">
        <f t="shared" si="0"/>
        <v>40482</v>
      </c>
      <c r="B62" s="5">
        <v>1.3030545374</v>
      </c>
      <c r="C62" s="5">
        <v>4.1684560749999999</v>
      </c>
      <c r="D62" s="5">
        <v>0.24933688972000001</v>
      </c>
      <c r="E62" s="5">
        <v>3.4101788577000001</v>
      </c>
      <c r="F62" s="5">
        <v>7.8145520519999998</v>
      </c>
      <c r="G62" s="5">
        <v>39.164937717000001</v>
      </c>
      <c r="H62" s="5"/>
      <c r="I62" s="5"/>
    </row>
    <row r="63" spans="1:9" x14ac:dyDescent="0.2">
      <c r="A63" s="1">
        <f t="shared" si="0"/>
        <v>40512</v>
      </c>
      <c r="B63" s="5">
        <v>1.3793009275000001</v>
      </c>
      <c r="C63" s="5">
        <v>4.1841402098999998</v>
      </c>
      <c r="D63" s="5">
        <v>0.25688035294</v>
      </c>
      <c r="E63" s="5">
        <v>3.424185864</v>
      </c>
      <c r="F63" s="5">
        <v>8.2507700463999996</v>
      </c>
      <c r="G63" s="5">
        <v>38.784455932999997</v>
      </c>
      <c r="H63" s="5"/>
      <c r="I63" s="5"/>
    </row>
    <row r="64" spans="1:9" x14ac:dyDescent="0.2">
      <c r="A64" s="1">
        <f t="shared" si="0"/>
        <v>40543</v>
      </c>
      <c r="B64" s="5">
        <v>1.4384111489</v>
      </c>
      <c r="C64" s="5">
        <v>4.1978365033999996</v>
      </c>
      <c r="D64" s="5">
        <v>0.24674616364999999</v>
      </c>
      <c r="E64" s="5">
        <v>3.4127463906000002</v>
      </c>
      <c r="F64" s="5">
        <v>8.6439351217000002</v>
      </c>
      <c r="G64" s="5">
        <v>39.099582736000002</v>
      </c>
      <c r="H64" s="5"/>
      <c r="I64" s="5"/>
    </row>
    <row r="65" spans="1:9" x14ac:dyDescent="0.2">
      <c r="A65" s="1">
        <f t="shared" si="0"/>
        <v>40574</v>
      </c>
      <c r="B65" s="5">
        <v>1.5042163591</v>
      </c>
      <c r="C65" s="5">
        <v>4.0776899756000002</v>
      </c>
      <c r="D65" s="5">
        <v>0.24257928863</v>
      </c>
      <c r="E65" s="5">
        <v>3.7883036839000002</v>
      </c>
      <c r="F65" s="5">
        <v>8.6818196586000003</v>
      </c>
      <c r="G65" s="5">
        <v>37.934681357000002</v>
      </c>
      <c r="H65" s="5"/>
      <c r="I65" s="5"/>
    </row>
    <row r="66" spans="1:9" x14ac:dyDescent="0.2">
      <c r="A66" s="1">
        <f t="shared" si="0"/>
        <v>40602</v>
      </c>
      <c r="B66" s="5">
        <v>1.4501042012000001</v>
      </c>
      <c r="C66" s="5">
        <v>3.6315007339999998</v>
      </c>
      <c r="D66" s="5">
        <v>0.23709449614</v>
      </c>
      <c r="E66" s="5">
        <v>3.8411535049999999</v>
      </c>
      <c r="F66" s="5">
        <v>8.8263625953999991</v>
      </c>
      <c r="G66" s="5">
        <v>37.217105897000003</v>
      </c>
      <c r="H66" s="5"/>
      <c r="I66" s="5"/>
    </row>
    <row r="67" spans="1:9" x14ac:dyDescent="0.2">
      <c r="A67" s="1">
        <f t="shared" si="0"/>
        <v>40633</v>
      </c>
      <c r="B67" s="5">
        <v>1.5044213367999999</v>
      </c>
      <c r="C67" s="5">
        <v>4.1500970175000003</v>
      </c>
      <c r="D67" s="5">
        <v>0.24800074241</v>
      </c>
      <c r="E67" s="5">
        <v>3.8795126697</v>
      </c>
      <c r="F67" s="5">
        <v>9.4215205968000006</v>
      </c>
      <c r="G67" s="5">
        <v>38.869318604999997</v>
      </c>
      <c r="H67" s="5"/>
      <c r="I67" s="5"/>
    </row>
    <row r="68" spans="1:9" x14ac:dyDescent="0.2">
      <c r="A68" s="1">
        <f t="shared" si="0"/>
        <v>40663</v>
      </c>
      <c r="B68" s="5">
        <v>1.5967712620000001</v>
      </c>
      <c r="C68" s="5">
        <v>4.0268353049999996</v>
      </c>
      <c r="D68" s="5">
        <v>0.24724693474000001</v>
      </c>
      <c r="E68" s="5">
        <v>4.3738888730000003</v>
      </c>
      <c r="F68" s="5">
        <v>9.6408127586999992</v>
      </c>
      <c r="G68" s="5">
        <v>39.054978200000001</v>
      </c>
      <c r="H68" s="5"/>
      <c r="I68" s="5"/>
    </row>
    <row r="69" spans="1:9" x14ac:dyDescent="0.2">
      <c r="A69" s="1">
        <f t="shared" si="0"/>
        <v>40694</v>
      </c>
      <c r="B69" s="5">
        <v>1.6208961917</v>
      </c>
      <c r="C69" s="5">
        <v>4.1183732330999998</v>
      </c>
      <c r="D69" s="5">
        <v>0.24985096722</v>
      </c>
      <c r="E69" s="5">
        <v>4.3849434183999998</v>
      </c>
      <c r="F69" s="5">
        <v>9.9274429247999993</v>
      </c>
      <c r="G69" s="5">
        <v>38.965493264999999</v>
      </c>
      <c r="H69" s="5"/>
      <c r="I69" s="5"/>
    </row>
    <row r="70" spans="1:9" x14ac:dyDescent="0.2">
      <c r="A70" s="1">
        <f t="shared" si="0"/>
        <v>40724</v>
      </c>
      <c r="B70" s="5">
        <v>1.6208181412</v>
      </c>
      <c r="C70" s="5">
        <v>4.1341607993</v>
      </c>
      <c r="D70" s="5">
        <v>0.26066238820999998</v>
      </c>
      <c r="E70" s="5">
        <v>4.435383839</v>
      </c>
      <c r="F70" s="5">
        <v>9.7885362292</v>
      </c>
      <c r="G70" s="5">
        <v>39.044671936</v>
      </c>
      <c r="H70" s="5"/>
      <c r="I70" s="5"/>
    </row>
    <row r="71" spans="1:9" x14ac:dyDescent="0.2">
      <c r="A71" s="1">
        <f t="shared" si="0"/>
        <v>40755</v>
      </c>
      <c r="B71" s="5">
        <v>1.7003252238</v>
      </c>
      <c r="C71" s="5">
        <v>4.1378778820999997</v>
      </c>
      <c r="D71" s="5">
        <v>0.28770859272999999</v>
      </c>
      <c r="E71" s="5">
        <v>4.9962415393999997</v>
      </c>
      <c r="F71" s="5">
        <v>9.9399994147000008</v>
      </c>
      <c r="G71" s="5">
        <v>39.019363476000002</v>
      </c>
      <c r="H71" s="5"/>
      <c r="I71" s="5"/>
    </row>
    <row r="72" spans="1:9" x14ac:dyDescent="0.2">
      <c r="A72" s="1">
        <f t="shared" si="0"/>
        <v>40786</v>
      </c>
      <c r="B72" s="5">
        <v>1.8527004767999999</v>
      </c>
      <c r="C72" s="5">
        <v>4.0986012348000003</v>
      </c>
      <c r="D72" s="5">
        <v>0.30097413898999997</v>
      </c>
      <c r="E72" s="5">
        <v>4.9837784335000004</v>
      </c>
      <c r="F72" s="5">
        <v>10.204358094</v>
      </c>
      <c r="G72" s="5">
        <v>39.226103750999997</v>
      </c>
      <c r="H72" s="5"/>
      <c r="I72" s="5"/>
    </row>
    <row r="73" spans="1:9" x14ac:dyDescent="0.2">
      <c r="A73" s="1">
        <f t="shared" si="0"/>
        <v>40816</v>
      </c>
      <c r="B73" s="5">
        <v>1.954351972</v>
      </c>
      <c r="C73" s="5">
        <v>4.0780577906</v>
      </c>
      <c r="D73" s="5">
        <v>0.30485208482999998</v>
      </c>
      <c r="E73" s="5">
        <v>5.0837461113</v>
      </c>
      <c r="F73" s="5">
        <v>10.451367458</v>
      </c>
      <c r="G73" s="5">
        <v>39.284524583</v>
      </c>
      <c r="H73" s="5"/>
      <c r="I73" s="5"/>
    </row>
    <row r="74" spans="1:9" x14ac:dyDescent="0.2">
      <c r="A74" s="1">
        <f t="shared" si="0"/>
        <v>40847</v>
      </c>
      <c r="B74" s="5">
        <v>2.0655017539</v>
      </c>
      <c r="C74" s="5">
        <v>4.0619181557999999</v>
      </c>
      <c r="D74" s="5">
        <v>0.32341818968000002</v>
      </c>
      <c r="E74" s="5">
        <v>6.1303937358000002</v>
      </c>
      <c r="F74" s="5">
        <v>10.466161533999999</v>
      </c>
      <c r="G74" s="5">
        <v>39.782767921000001</v>
      </c>
      <c r="H74" s="5"/>
      <c r="I74" s="5"/>
    </row>
    <row r="75" spans="1:9" x14ac:dyDescent="0.2">
      <c r="A75" s="1">
        <f t="shared" si="0"/>
        <v>40877</v>
      </c>
      <c r="B75" s="5">
        <v>2.2829398964999998</v>
      </c>
      <c r="C75" s="5">
        <v>4.1151134019000004</v>
      </c>
      <c r="D75" s="5">
        <v>0.33441031101000002</v>
      </c>
      <c r="E75" s="5">
        <v>6.1321506880000003</v>
      </c>
      <c r="F75" s="5">
        <v>10.623859367</v>
      </c>
      <c r="G75" s="5">
        <v>40.106826335999997</v>
      </c>
      <c r="H75" s="5"/>
      <c r="I75" s="5"/>
    </row>
    <row r="76" spans="1:9" x14ac:dyDescent="0.2">
      <c r="A76" s="1">
        <f t="shared" si="0"/>
        <v>40908</v>
      </c>
      <c r="B76" s="5">
        <v>2.4128218146</v>
      </c>
      <c r="C76" s="5">
        <v>4.0657760819000002</v>
      </c>
      <c r="D76" s="5">
        <v>0.34388914167000001</v>
      </c>
      <c r="E76" s="5">
        <v>6.1796398823000001</v>
      </c>
      <c r="F76" s="5">
        <v>10.479328332</v>
      </c>
      <c r="G76" s="5">
        <v>39.784157651000001</v>
      </c>
      <c r="H76" s="5"/>
      <c r="I76" s="5"/>
    </row>
    <row r="77" spans="1:9" x14ac:dyDescent="0.2">
      <c r="A77" s="1">
        <f t="shared" si="0"/>
        <v>40939</v>
      </c>
      <c r="B77" s="5">
        <v>2.4434902330999999</v>
      </c>
      <c r="C77" s="5">
        <v>4.0925823336000002</v>
      </c>
      <c r="D77" s="5">
        <v>0.38538301507</v>
      </c>
      <c r="E77" s="5">
        <v>7.0240198368</v>
      </c>
      <c r="F77" s="5">
        <v>10.229981362</v>
      </c>
      <c r="G77" s="5">
        <v>39.670930317</v>
      </c>
      <c r="H77" s="5"/>
      <c r="I77" s="5"/>
    </row>
    <row r="78" spans="1:9" x14ac:dyDescent="0.2">
      <c r="A78" s="1">
        <f t="shared" si="0"/>
        <v>40968</v>
      </c>
      <c r="B78" s="5">
        <v>2.4625980515000001</v>
      </c>
      <c r="C78" s="5">
        <v>4.0927117247</v>
      </c>
      <c r="D78" s="5">
        <v>0.40425926345000002</v>
      </c>
      <c r="E78" s="5">
        <v>7.0408691317000001</v>
      </c>
      <c r="F78" s="5">
        <v>9.8314865923999992</v>
      </c>
      <c r="G78" s="5">
        <v>38.749557995000004</v>
      </c>
      <c r="H78" s="5"/>
      <c r="I78" s="5"/>
    </row>
    <row r="79" spans="1:9" x14ac:dyDescent="0.2">
      <c r="A79" s="1">
        <f t="shared" si="0"/>
        <v>40999</v>
      </c>
      <c r="B79" s="5">
        <v>2.5632403959999999</v>
      </c>
      <c r="C79" s="5">
        <v>4.1396468754000004</v>
      </c>
      <c r="D79" s="5">
        <v>0.42320785678</v>
      </c>
      <c r="E79" s="5">
        <v>7.0093545215999997</v>
      </c>
      <c r="F79" s="5">
        <v>9.7473768488000001</v>
      </c>
      <c r="G79" s="5">
        <v>38.865528339999997</v>
      </c>
      <c r="H79" s="5"/>
      <c r="I79" s="5"/>
    </row>
    <row r="80" spans="1:9" x14ac:dyDescent="0.2">
      <c r="A80" s="1">
        <f t="shared" si="0"/>
        <v>41029</v>
      </c>
      <c r="B80" s="5">
        <v>2.5505750204000002</v>
      </c>
      <c r="C80" s="5">
        <v>4.1604253686000003</v>
      </c>
      <c r="D80" s="5">
        <v>0.43236339688999997</v>
      </c>
      <c r="E80" s="5">
        <v>7.0411541013000001</v>
      </c>
      <c r="F80" s="5">
        <v>9.7293207579000001</v>
      </c>
      <c r="G80" s="5">
        <v>38.855161355</v>
      </c>
      <c r="H80" s="5"/>
      <c r="I80" s="5"/>
    </row>
    <row r="81" spans="1:9" x14ac:dyDescent="0.2">
      <c r="A81" s="1">
        <f t="shared" si="0"/>
        <v>41060</v>
      </c>
      <c r="B81" s="5">
        <v>2.7791940824000001</v>
      </c>
      <c r="C81" s="5">
        <v>4.0983098010000001</v>
      </c>
      <c r="D81" s="5">
        <v>0.47714715956999998</v>
      </c>
      <c r="E81" s="5">
        <v>7.1265880605999996</v>
      </c>
      <c r="F81" s="5">
        <v>9.7936646879999998</v>
      </c>
      <c r="G81" s="5">
        <v>39.026805885999998</v>
      </c>
      <c r="H81" s="5"/>
      <c r="I81" s="5"/>
    </row>
    <row r="82" spans="1:9" x14ac:dyDescent="0.2">
      <c r="A82" s="1">
        <f t="shared" si="0"/>
        <v>41090</v>
      </c>
      <c r="B82" s="5">
        <v>2.8600395573999999</v>
      </c>
      <c r="C82" s="5">
        <v>4.1008595301000001</v>
      </c>
      <c r="D82" s="5">
        <v>0.48709316285999998</v>
      </c>
      <c r="E82" s="5">
        <v>7.1298257313000004</v>
      </c>
      <c r="F82" s="5">
        <v>9.9788739494000005</v>
      </c>
      <c r="G82" s="5">
        <v>38.646308069</v>
      </c>
      <c r="H82" s="5"/>
      <c r="I82" s="5"/>
    </row>
    <row r="83" spans="1:9" x14ac:dyDescent="0.2">
      <c r="A83" s="1">
        <f t="shared" si="0"/>
        <v>41121</v>
      </c>
      <c r="B83" s="5">
        <v>2.8879760789</v>
      </c>
      <c r="C83" s="5">
        <v>4.2679848933000004</v>
      </c>
      <c r="D83" s="5">
        <v>0.50409165989000004</v>
      </c>
      <c r="E83" s="5">
        <v>8.4266206793999991</v>
      </c>
      <c r="F83" s="5">
        <v>9.9410692583000007</v>
      </c>
      <c r="G83" s="5">
        <v>38.80293485</v>
      </c>
      <c r="H83" s="5"/>
      <c r="I83" s="5"/>
    </row>
    <row r="84" spans="1:9" x14ac:dyDescent="0.2">
      <c r="A84" s="1">
        <f t="shared" si="0"/>
        <v>41152</v>
      </c>
      <c r="B84" s="5">
        <v>3.0583315894999998</v>
      </c>
      <c r="C84" s="5">
        <v>4.3060303831000004</v>
      </c>
      <c r="D84" s="5">
        <v>0.55144137001000004</v>
      </c>
      <c r="E84" s="5">
        <v>8.5344714454999995</v>
      </c>
      <c r="F84" s="5">
        <v>9.9347949736000007</v>
      </c>
      <c r="G84" s="5">
        <v>38.836027012999999</v>
      </c>
      <c r="H84" s="5"/>
      <c r="I84" s="5"/>
    </row>
    <row r="85" spans="1:9" x14ac:dyDescent="0.2">
      <c r="A85" s="1">
        <f t="shared" si="0"/>
        <v>41182</v>
      </c>
      <c r="B85" s="5">
        <v>3.2037080792000001</v>
      </c>
      <c r="C85" s="5">
        <v>4.3177669160000001</v>
      </c>
      <c r="D85" s="5">
        <v>0.56646480641999997</v>
      </c>
      <c r="E85" s="5">
        <v>8.5534068682999997</v>
      </c>
      <c r="F85" s="5">
        <v>9.7476874689000006</v>
      </c>
      <c r="G85" s="5">
        <v>38.884532528000001</v>
      </c>
      <c r="H85" s="5"/>
      <c r="I85" s="5"/>
    </row>
    <row r="86" spans="1:9" x14ac:dyDescent="0.2">
      <c r="A86" s="1">
        <f t="shared" si="0"/>
        <v>41213</v>
      </c>
      <c r="B86" s="5">
        <v>3.1651284666000001</v>
      </c>
      <c r="C86" s="5">
        <v>4.3609619956000003</v>
      </c>
      <c r="D86" s="5">
        <v>0.57140379376999995</v>
      </c>
      <c r="E86" s="5">
        <v>8.6727607961000004</v>
      </c>
      <c r="F86" s="5">
        <v>9.3841790657999997</v>
      </c>
      <c r="G86" s="5">
        <v>38.792146527</v>
      </c>
      <c r="H86" s="5"/>
      <c r="I86" s="5"/>
    </row>
    <row r="87" spans="1:9" x14ac:dyDescent="0.2">
      <c r="A87" s="1">
        <f t="shared" si="0"/>
        <v>41243</v>
      </c>
      <c r="B87" s="5">
        <v>3.5068941309000001</v>
      </c>
      <c r="C87" s="5">
        <v>4.4556001187999996</v>
      </c>
      <c r="D87" s="5">
        <v>0.57048812370000002</v>
      </c>
      <c r="E87" s="5">
        <v>8.7034276787000007</v>
      </c>
      <c r="F87" s="5">
        <v>9.1291378966999996</v>
      </c>
      <c r="G87" s="5">
        <v>38.543485384999997</v>
      </c>
      <c r="H87" s="5"/>
      <c r="I87" s="5"/>
    </row>
    <row r="88" spans="1:9" x14ac:dyDescent="0.2">
      <c r="A88" s="1">
        <f t="shared" si="0"/>
        <v>41274</v>
      </c>
      <c r="B88" s="5">
        <v>3.7235234742999999</v>
      </c>
      <c r="C88" s="5">
        <v>4.4326022084999996</v>
      </c>
      <c r="D88" s="5">
        <v>0.59402890930999996</v>
      </c>
      <c r="E88" s="5">
        <v>8.683764171</v>
      </c>
      <c r="F88" s="5">
        <v>8.8529087363999999</v>
      </c>
      <c r="G88" s="5">
        <v>38.010237017000001</v>
      </c>
      <c r="H88" s="5"/>
      <c r="I88" s="5"/>
    </row>
    <row r="89" spans="1:9" x14ac:dyDescent="0.2">
      <c r="A89" s="1">
        <f t="shared" si="0"/>
        <v>41305</v>
      </c>
      <c r="B89" s="5">
        <v>3.2776135854000001</v>
      </c>
      <c r="C89" s="5">
        <v>4.2128203375000002</v>
      </c>
      <c r="D89" s="5">
        <v>0.57718376479</v>
      </c>
      <c r="E89" s="5">
        <v>10.089706737</v>
      </c>
      <c r="F89" s="5">
        <v>8.7023699833000006</v>
      </c>
      <c r="G89" s="5">
        <v>37.046692688</v>
      </c>
      <c r="H89" s="5"/>
      <c r="I89" s="5"/>
    </row>
    <row r="90" spans="1:9" x14ac:dyDescent="0.2">
      <c r="A90" s="1">
        <f t="shared" si="0"/>
        <v>41333</v>
      </c>
      <c r="B90" s="5">
        <v>3.4359889836000002</v>
      </c>
      <c r="C90" s="5">
        <v>4.3846485305999998</v>
      </c>
      <c r="D90" s="5">
        <v>0.59708755454999995</v>
      </c>
      <c r="E90" s="5">
        <v>10.092876599</v>
      </c>
      <c r="F90" s="5">
        <v>8.6092304237999997</v>
      </c>
      <c r="G90" s="5">
        <v>37.056382194000001</v>
      </c>
      <c r="H90" s="5"/>
      <c r="I90" s="5"/>
    </row>
    <row r="91" spans="1:9" x14ac:dyDescent="0.2">
      <c r="A91" s="1">
        <f t="shared" si="0"/>
        <v>41364</v>
      </c>
      <c r="B91" s="5">
        <v>3.6127000875999999</v>
      </c>
      <c r="C91" s="5">
        <v>4.3138422492000004</v>
      </c>
      <c r="D91" s="5">
        <v>0.61827477173000001</v>
      </c>
      <c r="E91" s="5">
        <v>10.167306881</v>
      </c>
      <c r="F91" s="5">
        <v>8.3293390903999995</v>
      </c>
      <c r="G91" s="5">
        <v>37.100633694000003</v>
      </c>
      <c r="H91" s="5"/>
      <c r="I91" s="5"/>
    </row>
    <row r="92" spans="1:9" x14ac:dyDescent="0.2">
      <c r="A92" s="1">
        <f t="shared" si="0"/>
        <v>41394</v>
      </c>
      <c r="B92" s="5">
        <v>3.7074610617000001</v>
      </c>
      <c r="C92" s="5">
        <v>4.5906020671999999</v>
      </c>
      <c r="D92" s="5">
        <v>0.62631878881000003</v>
      </c>
      <c r="E92" s="5">
        <v>10.324587809000001</v>
      </c>
      <c r="F92" s="5">
        <v>8.2084040172999995</v>
      </c>
      <c r="G92" s="5">
        <v>37.562292923000001</v>
      </c>
      <c r="H92" s="5"/>
      <c r="I92" s="5"/>
    </row>
    <row r="93" spans="1:9" x14ac:dyDescent="0.2">
      <c r="A93" s="1">
        <f t="shared" ref="A93:A99" si="1">EOMONTH(A94,-1)</f>
        <v>41425</v>
      </c>
      <c r="B93" s="5">
        <v>3.9330513248000001</v>
      </c>
      <c r="C93" s="5">
        <v>4.5251987060000003</v>
      </c>
      <c r="D93" s="5">
        <v>0.64758253794999998</v>
      </c>
      <c r="E93" s="5">
        <v>10.496723314</v>
      </c>
      <c r="F93" s="5">
        <v>8.0709600932000001</v>
      </c>
      <c r="G93" s="5">
        <v>37.356613056999997</v>
      </c>
      <c r="H93" s="5"/>
      <c r="I93" s="5"/>
    </row>
    <row r="94" spans="1:9" x14ac:dyDescent="0.2">
      <c r="A94" s="1">
        <f t="shared" si="1"/>
        <v>41455</v>
      </c>
      <c r="B94" s="5">
        <v>4.1217590955999999</v>
      </c>
      <c r="C94" s="5">
        <v>4.6008825444000001</v>
      </c>
      <c r="D94" s="5">
        <v>0.68557147799999996</v>
      </c>
      <c r="E94" s="5">
        <v>10.660121527999999</v>
      </c>
      <c r="F94" s="5">
        <v>7.8952702720000003</v>
      </c>
      <c r="G94" s="5">
        <v>37.245128415000003</v>
      </c>
      <c r="H94" s="5"/>
      <c r="I94" s="5"/>
    </row>
    <row r="95" spans="1:9" x14ac:dyDescent="0.2">
      <c r="A95" s="1">
        <f t="shared" si="1"/>
        <v>41486</v>
      </c>
      <c r="B95" s="5">
        <v>4.1532707098000001</v>
      </c>
      <c r="C95" s="5">
        <v>4.6097723655999996</v>
      </c>
      <c r="D95" s="5">
        <v>0.69381866879999998</v>
      </c>
      <c r="E95" s="5">
        <v>12.282028605000001</v>
      </c>
      <c r="F95" s="5">
        <v>7.6900319780000004</v>
      </c>
      <c r="G95" s="5">
        <v>37.179174447000001</v>
      </c>
      <c r="H95" s="5"/>
      <c r="I95" s="5"/>
    </row>
    <row r="96" spans="1:9" x14ac:dyDescent="0.2">
      <c r="A96" s="1">
        <f t="shared" si="1"/>
        <v>41517</v>
      </c>
      <c r="B96" s="5">
        <v>4.1882972107000001</v>
      </c>
      <c r="C96" s="5">
        <v>4.6869928074000002</v>
      </c>
      <c r="D96" s="5">
        <v>0.72636768486000003</v>
      </c>
      <c r="E96" s="5">
        <v>12.363466248</v>
      </c>
      <c r="F96" s="5">
        <v>7.4159256610000002</v>
      </c>
      <c r="G96" s="5">
        <v>37.242272968999998</v>
      </c>
      <c r="H96" s="5"/>
      <c r="I96" s="5"/>
    </row>
    <row r="97" spans="1:9" x14ac:dyDescent="0.2">
      <c r="A97" s="1">
        <f t="shared" si="1"/>
        <v>41547</v>
      </c>
      <c r="B97" s="5">
        <v>4.3994636777</v>
      </c>
      <c r="C97" s="5">
        <v>4.7745356886000003</v>
      </c>
      <c r="D97" s="5">
        <v>0.76991492287999996</v>
      </c>
      <c r="E97" s="5">
        <v>12.357646517999999</v>
      </c>
      <c r="F97" s="5">
        <v>7.0329213369000003</v>
      </c>
      <c r="G97" s="5">
        <v>36.733617856000002</v>
      </c>
      <c r="H97" s="5"/>
      <c r="I97" s="5"/>
    </row>
    <row r="98" spans="1:9" x14ac:dyDescent="0.2">
      <c r="A98" s="1">
        <f t="shared" si="1"/>
        <v>41578</v>
      </c>
      <c r="B98" s="5">
        <v>4.3357735540000002</v>
      </c>
      <c r="C98" s="5">
        <v>4.8140559357999999</v>
      </c>
      <c r="D98" s="5">
        <v>0.78841890962000005</v>
      </c>
      <c r="E98" s="5">
        <v>12.42986632</v>
      </c>
      <c r="F98" s="5">
        <v>6.9334620718000002</v>
      </c>
      <c r="G98" s="5">
        <v>37.261068369999997</v>
      </c>
      <c r="H98" s="5"/>
      <c r="I98" s="5"/>
    </row>
    <row r="99" spans="1:9" x14ac:dyDescent="0.2">
      <c r="A99" s="1">
        <f t="shared" si="1"/>
        <v>41608</v>
      </c>
      <c r="B99" s="5">
        <v>4.6822945017000004</v>
      </c>
      <c r="C99" s="5">
        <v>4.7483099955999997</v>
      </c>
      <c r="D99" s="5">
        <v>0.77393834902000003</v>
      </c>
      <c r="E99" s="5">
        <v>12.599274149999999</v>
      </c>
      <c r="F99" s="5">
        <v>6.8884196317999997</v>
      </c>
      <c r="G99" s="5">
        <v>37.253030039000002</v>
      </c>
      <c r="H99" s="5"/>
      <c r="I99" s="5"/>
    </row>
    <row r="100" spans="1:9" x14ac:dyDescent="0.2">
      <c r="A100" s="1">
        <f>EOMONTH(A101,-1)</f>
        <v>41639</v>
      </c>
      <c r="B100" s="5">
        <v>4.7743858776000003</v>
      </c>
      <c r="C100" s="5">
        <v>4.7235698624999998</v>
      </c>
      <c r="D100" s="5">
        <v>0.65634997232000003</v>
      </c>
      <c r="E100" s="5">
        <v>12.583825715</v>
      </c>
      <c r="F100" s="5">
        <v>6.8163612730000001</v>
      </c>
      <c r="G100" s="5">
        <v>36.302442784</v>
      </c>
      <c r="H100" s="5"/>
      <c r="I100" s="5"/>
    </row>
    <row r="101" spans="1:9" x14ac:dyDescent="0.2">
      <c r="A101" s="1">
        <v>41640</v>
      </c>
      <c r="B101" s="5">
        <v>4.1396837008</v>
      </c>
      <c r="C101" s="5">
        <v>4.8239544294999996</v>
      </c>
      <c r="D101" s="5">
        <v>0.66551618750999997</v>
      </c>
      <c r="E101" s="5">
        <v>14.489407047</v>
      </c>
      <c r="F101" s="5">
        <v>6.6747694612000004</v>
      </c>
      <c r="G101" s="5">
        <v>35.896733689999998</v>
      </c>
      <c r="H101" s="5"/>
      <c r="I101" s="5"/>
    </row>
    <row r="102" spans="1:9" x14ac:dyDescent="0.2">
      <c r="A102" s="1">
        <v>41671</v>
      </c>
      <c r="B102" s="5">
        <v>4.5310941406999996</v>
      </c>
      <c r="C102" s="5">
        <v>4.9336883703999996</v>
      </c>
      <c r="D102" s="5">
        <v>0.70133751172000003</v>
      </c>
      <c r="E102" s="5">
        <v>14.666155156</v>
      </c>
      <c r="F102" s="5">
        <v>6.6591842908999999</v>
      </c>
      <c r="G102" s="5">
        <v>36.768504815999997</v>
      </c>
      <c r="H102" s="5"/>
      <c r="I102" s="5"/>
    </row>
    <row r="103" spans="1:9" x14ac:dyDescent="0.2">
      <c r="A103" s="1">
        <v>41699</v>
      </c>
      <c r="B103" s="5">
        <v>4.7311005597999998</v>
      </c>
      <c r="C103" s="5">
        <v>5.1815453901000001</v>
      </c>
      <c r="D103" s="5">
        <v>0.74371782376999995</v>
      </c>
      <c r="E103" s="5">
        <v>14.759207327</v>
      </c>
      <c r="F103" s="5">
        <v>6.6118150277999996</v>
      </c>
      <c r="G103" s="5">
        <v>36.803807419999998</v>
      </c>
      <c r="H103" s="5"/>
      <c r="I103" s="5"/>
    </row>
    <row r="104" spans="1:9" x14ac:dyDescent="0.2">
      <c r="A104" s="1">
        <v>41730</v>
      </c>
      <c r="B104" s="5">
        <v>4.8824174214999996</v>
      </c>
      <c r="C104" s="5">
        <v>5.2592794781999999</v>
      </c>
      <c r="D104" s="5">
        <v>0.81706751503999997</v>
      </c>
      <c r="E104" s="5">
        <v>14.975877861000001</v>
      </c>
      <c r="F104" s="5">
        <v>6.6070066389999997</v>
      </c>
      <c r="G104" s="5">
        <v>37.930151086000002</v>
      </c>
      <c r="H104" s="5"/>
      <c r="I104" s="5"/>
    </row>
    <row r="105" spans="1:9" x14ac:dyDescent="0.2">
      <c r="A105" s="1">
        <v>41760</v>
      </c>
      <c r="B105" s="5">
        <v>5.0454136926000004</v>
      </c>
      <c r="C105" s="5">
        <v>5.3214278154999999</v>
      </c>
      <c r="D105" s="5">
        <v>0.8791303909</v>
      </c>
      <c r="E105" s="5">
        <v>15.057862073000001</v>
      </c>
      <c r="F105" s="5">
        <v>6.7069774796999999</v>
      </c>
      <c r="G105" s="5">
        <v>37.046317580999997</v>
      </c>
      <c r="H105" s="5"/>
      <c r="I105" s="5"/>
    </row>
    <row r="106" spans="1:9" x14ac:dyDescent="0.2">
      <c r="A106" s="1">
        <v>41791</v>
      </c>
      <c r="B106" s="5">
        <v>5.1935741293</v>
      </c>
      <c r="C106" s="5">
        <v>5.4335601880000004</v>
      </c>
      <c r="D106" s="5">
        <v>0.91338620297999995</v>
      </c>
      <c r="E106" s="5">
        <v>15.129960141</v>
      </c>
      <c r="F106" s="5">
        <v>6.7039813485000002</v>
      </c>
      <c r="G106" s="5">
        <v>37.102804656000004</v>
      </c>
      <c r="H106" s="5"/>
      <c r="I106" s="5"/>
    </row>
    <row r="107" spans="1:9" x14ac:dyDescent="0.2">
      <c r="A107" s="1">
        <v>41821</v>
      </c>
      <c r="B107" s="5">
        <v>5.2662837986</v>
      </c>
      <c r="C107" s="5">
        <v>5.5874820575999999</v>
      </c>
      <c r="D107" s="5">
        <v>0.97145296904</v>
      </c>
      <c r="E107" s="5">
        <v>16.630104051</v>
      </c>
      <c r="F107" s="5">
        <v>6.5759485545</v>
      </c>
      <c r="G107" s="5">
        <v>37.135244698000001</v>
      </c>
      <c r="H107" s="5"/>
      <c r="I107" s="5"/>
    </row>
    <row r="108" spans="1:9" x14ac:dyDescent="0.2">
      <c r="A108" s="1">
        <v>41852</v>
      </c>
      <c r="B108" s="5">
        <v>5.2333427632999996</v>
      </c>
      <c r="C108" s="5">
        <v>5.6929815784000004</v>
      </c>
      <c r="D108" s="5">
        <v>0.99771402819999999</v>
      </c>
      <c r="E108" s="5">
        <v>16.73095953</v>
      </c>
      <c r="F108" s="5">
        <v>6.5478242007</v>
      </c>
      <c r="G108" s="5">
        <v>37.357371448000002</v>
      </c>
      <c r="H108" s="5"/>
      <c r="I108" s="5"/>
    </row>
    <row r="109" spans="1:9" x14ac:dyDescent="0.2">
      <c r="A109" s="1">
        <v>41883</v>
      </c>
      <c r="B109" s="5">
        <v>5.3501899954000001</v>
      </c>
      <c r="C109" s="5">
        <v>5.5442876301000004</v>
      </c>
      <c r="D109" s="5">
        <v>1.0775397696</v>
      </c>
      <c r="E109" s="5">
        <v>16.880240283999999</v>
      </c>
      <c r="F109" s="5">
        <v>6.5617942953000004</v>
      </c>
      <c r="G109" s="5">
        <v>37.026414693</v>
      </c>
      <c r="H109" s="5"/>
      <c r="I109" s="5"/>
    </row>
    <row r="110" spans="1:9" x14ac:dyDescent="0.2">
      <c r="A110" s="1">
        <v>41913</v>
      </c>
      <c r="B110" s="5">
        <v>5.4824723213000004</v>
      </c>
      <c r="C110" s="5">
        <v>5.7148014963999998</v>
      </c>
      <c r="D110" s="5">
        <v>1.1257360201</v>
      </c>
      <c r="E110" s="5">
        <v>17.284320560000001</v>
      </c>
      <c r="F110" s="5">
        <v>6.442913624</v>
      </c>
      <c r="G110" s="5">
        <v>37.116497914</v>
      </c>
      <c r="H110" s="5"/>
      <c r="I110" s="5"/>
    </row>
    <row r="111" spans="1:9" x14ac:dyDescent="0.2">
      <c r="A111" s="1">
        <v>41944</v>
      </c>
      <c r="B111" s="5">
        <v>5.4787112936</v>
      </c>
      <c r="C111" s="5">
        <v>5.7098616457000002</v>
      </c>
      <c r="D111" s="5">
        <v>1.0850243132999999</v>
      </c>
      <c r="E111" s="5">
        <v>17.280281179999999</v>
      </c>
      <c r="F111" s="5">
        <v>6.3996934873000004</v>
      </c>
      <c r="G111" s="5">
        <v>36.879561414000001</v>
      </c>
      <c r="H111" s="5"/>
      <c r="I111" s="5"/>
    </row>
    <row r="112" spans="1:9" x14ac:dyDescent="0.2">
      <c r="A112" s="1">
        <v>41974</v>
      </c>
      <c r="B112" s="5">
        <v>5.9498900975</v>
      </c>
      <c r="C112" s="5">
        <v>5.7879597433000001</v>
      </c>
      <c r="D112" s="5">
        <v>1.1594601773</v>
      </c>
      <c r="E112" s="5">
        <v>17.491391806999999</v>
      </c>
      <c r="F112" s="5">
        <v>6.1228270460000003</v>
      </c>
      <c r="G112" s="5">
        <v>36.817051773999999</v>
      </c>
      <c r="H112" s="5"/>
      <c r="I112" s="5"/>
    </row>
    <row r="113" spans="1:9" x14ac:dyDescent="0.2">
      <c r="A113" s="1">
        <v>42005</v>
      </c>
      <c r="B113" s="5">
        <v>5.6150905952999999</v>
      </c>
      <c r="C113" s="5">
        <v>5.1598326247999999</v>
      </c>
      <c r="D113" s="5">
        <v>1.1531078789</v>
      </c>
      <c r="E113" s="5">
        <v>18.873626687000002</v>
      </c>
      <c r="F113" s="5">
        <v>6.1049099058999996</v>
      </c>
      <c r="G113" s="5">
        <v>36.738658115</v>
      </c>
      <c r="H113" s="5"/>
      <c r="I113" s="5"/>
    </row>
    <row r="114" spans="1:9" x14ac:dyDescent="0.2">
      <c r="A114" s="1">
        <v>42036</v>
      </c>
      <c r="B114" s="5">
        <v>5.7879204102999999</v>
      </c>
      <c r="C114" s="5">
        <v>5.6827288887999998</v>
      </c>
      <c r="D114" s="5">
        <v>1.2050399469999999</v>
      </c>
      <c r="E114" s="5">
        <v>18.939975382</v>
      </c>
      <c r="F114" s="5">
        <v>6.1594790250000004</v>
      </c>
      <c r="G114" s="5">
        <v>36.347356347000002</v>
      </c>
      <c r="H114" s="5"/>
      <c r="I114" s="5"/>
    </row>
    <row r="115" spans="1:9" x14ac:dyDescent="0.2">
      <c r="A115" s="1">
        <v>42064</v>
      </c>
      <c r="B115" s="5">
        <v>5.7209670474000003</v>
      </c>
      <c r="C115" s="5">
        <v>5.8012873150999997</v>
      </c>
      <c r="D115" s="5">
        <v>1.2325477654000001</v>
      </c>
      <c r="E115" s="5">
        <v>19.157639376999999</v>
      </c>
      <c r="F115" s="5">
        <v>6.2627971364999997</v>
      </c>
      <c r="G115" s="5">
        <v>36.565567809999997</v>
      </c>
      <c r="H115" s="5"/>
      <c r="I115" s="5"/>
    </row>
    <row r="116" spans="1:9" x14ac:dyDescent="0.2">
      <c r="A116" s="1">
        <v>42095</v>
      </c>
      <c r="B116" s="5">
        <v>5.8216869558999997</v>
      </c>
      <c r="C116" s="5">
        <v>5.9982289411999998</v>
      </c>
      <c r="D116" s="5">
        <v>1.2764648058000001</v>
      </c>
      <c r="E116" s="5">
        <v>19.353378085999999</v>
      </c>
      <c r="F116" s="5">
        <v>6.2892583658000003</v>
      </c>
      <c r="G116" s="5">
        <v>36.647049512000002</v>
      </c>
      <c r="H116" s="5"/>
      <c r="I116" s="5"/>
    </row>
    <row r="117" spans="1:9" x14ac:dyDescent="0.2">
      <c r="A117" s="1">
        <v>42125</v>
      </c>
      <c r="B117" s="5">
        <v>5.6564484708</v>
      </c>
      <c r="C117" s="5">
        <v>6.0731649903999996</v>
      </c>
      <c r="D117" s="5">
        <v>1.3414857833</v>
      </c>
      <c r="E117" s="5">
        <v>18.998979134999999</v>
      </c>
      <c r="F117" s="5">
        <v>6.1735776261000002</v>
      </c>
      <c r="G117" s="5">
        <v>36.021602059000003</v>
      </c>
      <c r="H117" s="5"/>
      <c r="I117" s="5"/>
    </row>
    <row r="118" spans="1:9" x14ac:dyDescent="0.2">
      <c r="A118" s="1">
        <v>42156</v>
      </c>
      <c r="B118" s="5">
        <v>5.6903214943</v>
      </c>
      <c r="C118" s="5">
        <v>6.3098820906000004</v>
      </c>
      <c r="D118" s="5">
        <v>1.3627231048999999</v>
      </c>
      <c r="E118" s="5">
        <v>18.846575111</v>
      </c>
      <c r="F118" s="5">
        <v>6.0079359326999997</v>
      </c>
      <c r="G118" s="5">
        <v>36.0175956</v>
      </c>
      <c r="H118" s="5"/>
      <c r="I118" s="5"/>
    </row>
    <row r="119" spans="1:9" x14ac:dyDescent="0.2">
      <c r="A119" s="1">
        <v>42186</v>
      </c>
      <c r="B119" s="5">
        <v>5.7404668576000004</v>
      </c>
      <c r="C119" s="5">
        <v>6.1372428327000002</v>
      </c>
      <c r="D119" s="5">
        <v>1.3421446336</v>
      </c>
      <c r="E119" s="5">
        <v>19.364198118000001</v>
      </c>
      <c r="F119" s="5">
        <v>6.0444224522000001</v>
      </c>
      <c r="G119" s="5">
        <v>35.610718654000003</v>
      </c>
      <c r="H119" s="5"/>
      <c r="I119" s="5"/>
    </row>
    <row r="120" spans="1:9" x14ac:dyDescent="0.2">
      <c r="A120" s="1">
        <v>42217</v>
      </c>
      <c r="B120" s="5">
        <v>5.6397638669000001</v>
      </c>
      <c r="C120" s="5">
        <v>6.2769227308</v>
      </c>
      <c r="D120" s="5">
        <v>1.3171184049</v>
      </c>
      <c r="E120" s="5">
        <v>19.725450267999999</v>
      </c>
      <c r="F120" s="5">
        <v>5.8371324923000003</v>
      </c>
      <c r="G120" s="5">
        <v>35.494547721000004</v>
      </c>
      <c r="H120" s="5"/>
      <c r="I120" s="5"/>
    </row>
    <row r="121" spans="1:9" x14ac:dyDescent="0.2">
      <c r="A121" s="1">
        <v>42248</v>
      </c>
      <c r="B121" s="5">
        <v>5.8934970269000004</v>
      </c>
      <c r="C121" s="5">
        <v>6.4228751284000003</v>
      </c>
      <c r="D121" s="5">
        <v>1.3178064507</v>
      </c>
      <c r="E121" s="5">
        <v>19.800055241999999</v>
      </c>
      <c r="F121" s="5">
        <v>5.8321979602000003</v>
      </c>
      <c r="G121" s="5">
        <v>35.382301525000003</v>
      </c>
      <c r="H121" s="5"/>
      <c r="I121" s="5"/>
    </row>
    <row r="122" spans="1:9" x14ac:dyDescent="0.2">
      <c r="A122" s="1">
        <v>42278</v>
      </c>
      <c r="B122" s="5">
        <v>5.7735139692999997</v>
      </c>
      <c r="C122" s="5">
        <v>6.261176828</v>
      </c>
      <c r="D122" s="5">
        <v>1.4348887106999999</v>
      </c>
      <c r="E122" s="5">
        <v>20.03084303</v>
      </c>
      <c r="F122" s="5">
        <v>5.7625507347999996</v>
      </c>
      <c r="G122" s="5">
        <v>35.084510598999998</v>
      </c>
      <c r="H122" s="5"/>
      <c r="I122" s="5"/>
    </row>
    <row r="123" spans="1:9" x14ac:dyDescent="0.2">
      <c r="A123" s="1">
        <v>42309</v>
      </c>
      <c r="B123" s="5">
        <v>5.5571965006999999</v>
      </c>
      <c r="C123" s="5">
        <v>6.3349095682999996</v>
      </c>
      <c r="D123" s="5">
        <v>1.4254134123</v>
      </c>
      <c r="E123" s="5">
        <v>20.295668355</v>
      </c>
      <c r="F123" s="5">
        <v>5.8567758132999996</v>
      </c>
      <c r="G123" s="5">
        <v>34.696069684000001</v>
      </c>
      <c r="H123" s="5"/>
      <c r="I123" s="5"/>
    </row>
    <row r="124" spans="1:9" x14ac:dyDescent="0.2">
      <c r="A124" s="1">
        <v>42339</v>
      </c>
      <c r="B124" s="5">
        <v>5.7297456970000002</v>
      </c>
      <c r="C124" s="5">
        <v>5.8640239117000004</v>
      </c>
      <c r="D124" s="5">
        <v>1.4353445523999999</v>
      </c>
      <c r="E124" s="5">
        <v>20.832385514999999</v>
      </c>
      <c r="F124" s="5">
        <v>5.8163956581000003</v>
      </c>
      <c r="G124" s="5">
        <v>34.370072407999999</v>
      </c>
      <c r="H124" s="5"/>
      <c r="I124" s="5"/>
    </row>
    <row r="125" spans="1:9" x14ac:dyDescent="0.2">
      <c r="A125" s="1">
        <v>42370</v>
      </c>
      <c r="B125" s="5">
        <v>5.3462094456999996</v>
      </c>
      <c r="C125" s="5">
        <v>5.6985465873000001</v>
      </c>
      <c r="D125" s="5">
        <v>1.4352422101</v>
      </c>
      <c r="E125" s="5">
        <v>21.766074454000002</v>
      </c>
      <c r="F125" s="5">
        <v>5.9787110677999999</v>
      </c>
      <c r="G125" s="5">
        <v>33.968796879999999</v>
      </c>
      <c r="H125" s="5"/>
      <c r="I125" s="5"/>
    </row>
    <row r="126" spans="1:9" x14ac:dyDescent="0.2">
      <c r="A126" s="1">
        <v>42401</v>
      </c>
      <c r="B126" s="5">
        <v>5.4493936588</v>
      </c>
      <c r="C126" s="5">
        <v>6.0886212273</v>
      </c>
      <c r="D126" s="5">
        <v>1.5089607882</v>
      </c>
      <c r="E126" s="5">
        <v>22.199433196000001</v>
      </c>
      <c r="F126" s="5">
        <v>5.9320745597000002</v>
      </c>
      <c r="G126" s="5">
        <v>34.169964845999999</v>
      </c>
      <c r="H126" s="5"/>
      <c r="I126" s="5"/>
    </row>
    <row r="127" spans="1:9" x14ac:dyDescent="0.2">
      <c r="A127" s="1">
        <v>42430</v>
      </c>
      <c r="B127" s="5">
        <v>5.2189185658000001</v>
      </c>
      <c r="C127" s="5">
        <v>6.1826342798000002</v>
      </c>
      <c r="D127" s="5">
        <v>1.5504793266000001</v>
      </c>
      <c r="E127" s="5">
        <v>21.723887853000001</v>
      </c>
      <c r="F127" s="5">
        <v>5.7692303654000003</v>
      </c>
      <c r="G127" s="5">
        <v>33.904914126000001</v>
      </c>
      <c r="H127" s="5"/>
      <c r="I127" s="5"/>
    </row>
    <row r="128" spans="1:9" x14ac:dyDescent="0.2">
      <c r="A128" s="1">
        <v>42461</v>
      </c>
      <c r="B128" s="5">
        <v>5.4541458363000004</v>
      </c>
      <c r="C128" s="5">
        <v>6.3535204424999998</v>
      </c>
      <c r="D128" s="5">
        <v>1.4925263374</v>
      </c>
      <c r="E128" s="5">
        <v>21.744162382999999</v>
      </c>
      <c r="F128" s="5">
        <v>6.0193932159000001</v>
      </c>
      <c r="G128" s="5">
        <v>33.517951785000001</v>
      </c>
      <c r="H128" s="5"/>
      <c r="I128" s="5"/>
    </row>
    <row r="129" spans="1:9" x14ac:dyDescent="0.2">
      <c r="A129" s="1">
        <v>42491</v>
      </c>
      <c r="B129" s="5">
        <v>5.2883751579</v>
      </c>
      <c r="C129" s="5">
        <v>6.3097888467000001</v>
      </c>
      <c r="D129" s="5">
        <v>1.4654989071</v>
      </c>
      <c r="E129" s="5">
        <v>21.695533862000001</v>
      </c>
      <c r="F129" s="5">
        <v>5.8858834633999999</v>
      </c>
      <c r="G129" s="5">
        <v>32.856597182000002</v>
      </c>
      <c r="H129" s="5"/>
      <c r="I129" s="5"/>
    </row>
    <row r="130" spans="1:9" x14ac:dyDescent="0.2">
      <c r="A130" s="1">
        <v>42522</v>
      </c>
      <c r="B130" s="5">
        <v>5.2860589693</v>
      </c>
      <c r="C130" s="5">
        <v>6.4710716229000003</v>
      </c>
      <c r="D130" s="5">
        <v>1.5015690274</v>
      </c>
      <c r="E130" s="5">
        <v>21.642537386000001</v>
      </c>
      <c r="F130" s="5">
        <v>5.7100121801999997</v>
      </c>
      <c r="G130" s="5">
        <v>32.510984147999999</v>
      </c>
      <c r="H130" s="5"/>
      <c r="I130" s="5"/>
    </row>
    <row r="131" spans="1:9" x14ac:dyDescent="0.2">
      <c r="A131" s="1">
        <v>42552</v>
      </c>
      <c r="B131" s="5">
        <v>5.3375331365000003</v>
      </c>
      <c r="C131" s="5">
        <v>6.6570988596999996</v>
      </c>
      <c r="D131" s="5">
        <v>1.5193012319999999</v>
      </c>
      <c r="E131" s="5">
        <v>22.080664618</v>
      </c>
      <c r="F131" s="5">
        <v>5.9908151075999996</v>
      </c>
      <c r="G131" s="5">
        <v>32.107070917000001</v>
      </c>
      <c r="H131" s="5"/>
      <c r="I131" s="5"/>
    </row>
    <row r="132" spans="1:9" x14ac:dyDescent="0.2">
      <c r="A132" s="1">
        <v>42583</v>
      </c>
      <c r="B132" s="5">
        <v>5.0470485609000004</v>
      </c>
      <c r="C132" s="5">
        <v>6.7166965576999997</v>
      </c>
      <c r="D132" s="5">
        <v>1.4477260676999999</v>
      </c>
      <c r="E132" s="5">
        <v>22.126248348000001</v>
      </c>
      <c r="F132" s="5">
        <v>5.5624520704</v>
      </c>
      <c r="G132" s="5">
        <v>32.08808646</v>
      </c>
      <c r="H132" s="5"/>
      <c r="I132" s="5"/>
    </row>
    <row r="133" spans="1:9" x14ac:dyDescent="0.2">
      <c r="A133" s="1">
        <v>42614</v>
      </c>
      <c r="B133" s="5">
        <v>4.9276065718000002</v>
      </c>
      <c r="C133" s="5">
        <v>6.6929243768999997</v>
      </c>
      <c r="D133" s="5">
        <v>1.4295781645000001</v>
      </c>
      <c r="E133" s="5">
        <v>21.691824595</v>
      </c>
      <c r="F133" s="5">
        <v>5.7639846304000004</v>
      </c>
      <c r="G133" s="5">
        <v>32.100548328000002</v>
      </c>
      <c r="H133" s="5"/>
      <c r="I133" s="5"/>
    </row>
    <row r="134" spans="1:9" x14ac:dyDescent="0.2">
      <c r="A134" s="1">
        <v>42644</v>
      </c>
      <c r="B134" s="5">
        <v>4.8233583884</v>
      </c>
      <c r="C134" s="5">
        <v>6.7420465107999998</v>
      </c>
      <c r="D134" s="5">
        <v>1.4725698024</v>
      </c>
      <c r="E134" s="5">
        <v>21.296890484999999</v>
      </c>
      <c r="F134" s="5">
        <v>5.7669470134000003</v>
      </c>
      <c r="G134" s="5">
        <v>31.999542639000001</v>
      </c>
      <c r="H134" s="5"/>
      <c r="I134" s="5"/>
    </row>
    <row r="135" spans="1:9" x14ac:dyDescent="0.2">
      <c r="A135" s="1">
        <v>42675</v>
      </c>
      <c r="B135" s="5">
        <v>4.7205262110000001</v>
      </c>
      <c r="C135" s="5">
        <v>6.7494873898999996</v>
      </c>
      <c r="D135" s="5">
        <v>1.5815400755</v>
      </c>
      <c r="E135" s="5">
        <v>22.340263607000001</v>
      </c>
      <c r="F135" s="5">
        <v>5.6187606249000002</v>
      </c>
      <c r="G135" s="5">
        <v>31.614322090999998</v>
      </c>
      <c r="H135" s="5"/>
      <c r="I135" s="5"/>
    </row>
    <row r="136" spans="1:9" x14ac:dyDescent="0.2">
      <c r="A136" s="1">
        <v>42705</v>
      </c>
      <c r="B136" s="5">
        <v>4.5928386081000001</v>
      </c>
      <c r="C136" s="5">
        <v>6.5522956036000002</v>
      </c>
      <c r="D136" s="5">
        <v>1.3343706511</v>
      </c>
      <c r="E136" s="5">
        <v>22.702946163</v>
      </c>
      <c r="F136" s="5">
        <v>5.6895987029999997</v>
      </c>
      <c r="G136" s="5">
        <v>30.842853497</v>
      </c>
      <c r="H136" s="5"/>
      <c r="I136" s="5"/>
    </row>
    <row r="137" spans="1:9" x14ac:dyDescent="0.2">
      <c r="A137" s="1">
        <v>42736</v>
      </c>
      <c r="B137" s="5">
        <v>4.5179445124999997</v>
      </c>
      <c r="C137" s="5">
        <v>6.6832400119999997</v>
      </c>
      <c r="D137" s="5">
        <v>1.3740128089000001</v>
      </c>
      <c r="E137" s="5">
        <v>22.534965382999999</v>
      </c>
      <c r="F137" s="5">
        <v>5.9797627683999997</v>
      </c>
      <c r="G137" s="5">
        <v>30.097268064000001</v>
      </c>
      <c r="H137" s="5"/>
      <c r="I137" s="5"/>
    </row>
    <row r="138" spans="1:9" x14ac:dyDescent="0.2">
      <c r="A138" s="1">
        <v>42767</v>
      </c>
      <c r="B138" s="5">
        <v>4.5293813970999999</v>
      </c>
      <c r="C138" s="5">
        <v>7.0669425172000002</v>
      </c>
      <c r="D138" s="5">
        <v>1.5378864661</v>
      </c>
      <c r="E138" s="5">
        <v>22.605672075000001</v>
      </c>
      <c r="F138" s="5">
        <v>5.9728330369</v>
      </c>
      <c r="G138" s="5">
        <v>30.631998794000001</v>
      </c>
      <c r="H138" s="5"/>
      <c r="I138" s="5"/>
    </row>
    <row r="139" spans="1:9" x14ac:dyDescent="0.2">
      <c r="A139" s="1">
        <v>42795</v>
      </c>
      <c r="B139" s="5">
        <v>4.7570746643000001</v>
      </c>
      <c r="C139" s="5">
        <v>7.3278203622999998</v>
      </c>
      <c r="D139" s="5">
        <v>1.5614532349000001</v>
      </c>
      <c r="E139" s="5">
        <v>22.761821979</v>
      </c>
      <c r="F139" s="5">
        <v>6.2819225036999997</v>
      </c>
      <c r="G139" s="5">
        <v>31.260520158999999</v>
      </c>
      <c r="H139" s="5"/>
      <c r="I139" s="5"/>
    </row>
    <row r="140" spans="1:9" x14ac:dyDescent="0.2">
      <c r="A140" s="1">
        <v>42826</v>
      </c>
      <c r="B140" s="5">
        <v>4.9059927359</v>
      </c>
      <c r="C140" s="5">
        <v>7.4650775486000001</v>
      </c>
      <c r="D140" s="5">
        <v>1.6530008911</v>
      </c>
      <c r="E140" s="5">
        <v>23.043918165000001</v>
      </c>
      <c r="F140" s="5">
        <v>5.9450435307999996</v>
      </c>
      <c r="G140" s="5">
        <v>31.282800462000001</v>
      </c>
      <c r="H140" s="5"/>
      <c r="I140" s="5"/>
    </row>
    <row r="141" spans="1:9" x14ac:dyDescent="0.2">
      <c r="A141" s="1">
        <v>42856</v>
      </c>
      <c r="B141" s="5">
        <v>4.8874162085000004</v>
      </c>
      <c r="C141" s="5">
        <v>7.7307870750000003</v>
      </c>
      <c r="D141" s="5">
        <v>1.6636395802999999</v>
      </c>
      <c r="E141" s="5">
        <v>23.137028156</v>
      </c>
      <c r="F141" s="5">
        <v>6.0878223902000004</v>
      </c>
      <c r="G141" s="5">
        <v>30.776887235</v>
      </c>
      <c r="H141" s="5"/>
      <c r="I141" s="5"/>
    </row>
    <row r="142" spans="1:9" x14ac:dyDescent="0.2">
      <c r="A142" s="1">
        <v>42887</v>
      </c>
      <c r="B142" s="5">
        <v>5.0699462403000002</v>
      </c>
      <c r="C142" s="5">
        <v>7.6643208991999998</v>
      </c>
      <c r="D142" s="5">
        <v>1.6426648071000001</v>
      </c>
      <c r="E142" s="5">
        <v>23.528096802</v>
      </c>
      <c r="F142" s="5">
        <v>6.4115356359</v>
      </c>
      <c r="G142" s="5">
        <v>30.970368949000001</v>
      </c>
      <c r="H142" s="5"/>
      <c r="I142" s="5"/>
    </row>
    <row r="143" spans="1:9" x14ac:dyDescent="0.2">
      <c r="A143" s="1">
        <v>42917</v>
      </c>
      <c r="B143" s="5">
        <v>5.1730128755000004</v>
      </c>
      <c r="C143" s="5">
        <v>7.9771314265999997</v>
      </c>
      <c r="D143" s="5">
        <v>1.6832902883</v>
      </c>
      <c r="E143" s="5">
        <v>24.08866913</v>
      </c>
      <c r="F143" s="5">
        <v>6.3560328936000001</v>
      </c>
      <c r="G143" s="5">
        <v>30.828637579999999</v>
      </c>
      <c r="H143" s="5"/>
      <c r="I143" s="5"/>
    </row>
    <row r="144" spans="1:9" x14ac:dyDescent="0.2">
      <c r="A144" s="1">
        <v>42948</v>
      </c>
      <c r="B144" s="5">
        <v>4.8382983582000003</v>
      </c>
      <c r="C144" s="5">
        <v>8.3909965669000002</v>
      </c>
      <c r="D144" s="5">
        <v>1.6982323073000001</v>
      </c>
      <c r="E144" s="5">
        <v>24.020249007</v>
      </c>
      <c r="F144" s="5">
        <v>6.7818073771999998</v>
      </c>
      <c r="G144" s="5">
        <v>30.482222835000002</v>
      </c>
      <c r="H144" s="5"/>
      <c r="I144" s="5"/>
    </row>
    <row r="145" spans="1:9" x14ac:dyDescent="0.2">
      <c r="A145" s="1">
        <v>42979</v>
      </c>
      <c r="B145" s="5">
        <v>5.0784491479999998</v>
      </c>
      <c r="C145" s="5">
        <v>8.0990287117000008</v>
      </c>
      <c r="D145" s="5">
        <v>1.6410004374</v>
      </c>
      <c r="E145" s="5">
        <v>24.522551163999999</v>
      </c>
      <c r="F145" s="5">
        <v>7.1578943237999999</v>
      </c>
      <c r="G145" s="5">
        <v>31.045442882</v>
      </c>
      <c r="H145" s="5"/>
      <c r="I145" s="5"/>
    </row>
    <row r="146" spans="1:9" x14ac:dyDescent="0.2">
      <c r="A146" s="1">
        <v>43009</v>
      </c>
      <c r="B146" s="5">
        <v>5.3886411952</v>
      </c>
      <c r="C146" s="5">
        <v>8.6039651344999992</v>
      </c>
      <c r="D146" s="5">
        <v>1.7264592140999999</v>
      </c>
      <c r="E146" s="5">
        <v>24.458568823</v>
      </c>
      <c r="F146" s="5">
        <v>7.6186083339000001</v>
      </c>
      <c r="G146" s="5">
        <v>31.492660525000002</v>
      </c>
      <c r="H146" s="5"/>
      <c r="I146" s="5"/>
    </row>
    <row r="147" spans="1:9" x14ac:dyDescent="0.2">
      <c r="A147" s="1">
        <v>43040</v>
      </c>
      <c r="B147" s="5">
        <v>5.5155586812999999</v>
      </c>
      <c r="C147" s="5">
        <v>8.7003136494</v>
      </c>
      <c r="D147" s="5">
        <v>1.8236837349999999</v>
      </c>
      <c r="E147" s="5">
        <v>26.047279425999999</v>
      </c>
      <c r="F147" s="5">
        <v>7.9172174061999998</v>
      </c>
      <c r="G147" s="5">
        <v>31.687147102000001</v>
      </c>
      <c r="H147" s="5"/>
      <c r="I147" s="5"/>
    </row>
    <row r="148" spans="1:9" x14ac:dyDescent="0.2">
      <c r="A148" s="1">
        <v>43070</v>
      </c>
      <c r="B148" s="5">
        <v>5.2837654713999997</v>
      </c>
      <c r="C148" s="5">
        <v>8.5536048948999994</v>
      </c>
      <c r="D148" s="5">
        <v>1.8199554189</v>
      </c>
      <c r="E148" s="5">
        <v>26.829850966999999</v>
      </c>
      <c r="F148" s="5">
        <v>8.1532944308000008</v>
      </c>
      <c r="G148" s="5">
        <v>31.846432043</v>
      </c>
      <c r="H148" s="5"/>
      <c r="I148" s="5"/>
    </row>
    <row r="149" spans="1:9" x14ac:dyDescent="0.2">
      <c r="A149" s="1">
        <v>43101</v>
      </c>
      <c r="B149" s="5">
        <v>5.0773188770999997</v>
      </c>
      <c r="C149" s="5">
        <v>8.3052270219000004</v>
      </c>
      <c r="D149" s="5">
        <v>1.7715354034999999</v>
      </c>
      <c r="E149" s="5">
        <v>26.822028482</v>
      </c>
      <c r="F149" s="5">
        <v>7.7849629765000001</v>
      </c>
      <c r="G149" s="5">
        <v>31.290959496999999</v>
      </c>
      <c r="H149" s="5"/>
      <c r="I149" s="5"/>
    </row>
    <row r="150" spans="1:9" x14ac:dyDescent="0.2">
      <c r="A150" s="1">
        <v>43132</v>
      </c>
      <c r="B150" s="5">
        <v>5.0656327358000004</v>
      </c>
      <c r="C150" s="5">
        <v>9.0429807910999997</v>
      </c>
      <c r="D150" s="5">
        <v>1.8529055914000001</v>
      </c>
      <c r="E150" s="5">
        <v>27.147224992000002</v>
      </c>
      <c r="F150" s="5">
        <v>8.1270899474</v>
      </c>
      <c r="G150" s="5">
        <v>31.445487370999999</v>
      </c>
      <c r="H150" s="5"/>
      <c r="I150" s="5"/>
    </row>
    <row r="151" spans="1:9" x14ac:dyDescent="0.2">
      <c r="A151" s="1">
        <v>43160</v>
      </c>
      <c r="B151" s="5">
        <v>5.3291885689000003</v>
      </c>
      <c r="C151" s="5">
        <v>9.4353176307000002</v>
      </c>
      <c r="D151" s="5">
        <v>1.8677182397000001</v>
      </c>
      <c r="E151" s="5">
        <v>27.12362014</v>
      </c>
      <c r="F151" s="5">
        <v>8.4798182083999993</v>
      </c>
      <c r="G151" s="5">
        <v>31.400433985999999</v>
      </c>
      <c r="H151" s="5"/>
      <c r="I151" s="5"/>
    </row>
    <row r="152" spans="1:9" x14ac:dyDescent="0.2">
      <c r="A152" s="1">
        <v>43191</v>
      </c>
      <c r="B152" s="5">
        <v>5.2364774798999996</v>
      </c>
      <c r="C152" s="5">
        <v>9.5770848275000002</v>
      </c>
      <c r="D152" s="5">
        <v>1.8976651136</v>
      </c>
      <c r="E152" s="5">
        <v>26.784228541000001</v>
      </c>
      <c r="F152" s="5">
        <v>8.6588846860000004</v>
      </c>
      <c r="G152" s="5">
        <v>31.547459352000001</v>
      </c>
      <c r="H152" s="5"/>
      <c r="I152" s="5"/>
    </row>
    <row r="153" spans="1:9" x14ac:dyDescent="0.2">
      <c r="A153" s="1">
        <v>43221</v>
      </c>
      <c r="B153" s="5">
        <v>5.3028302864999999</v>
      </c>
      <c r="C153" s="5">
        <v>9.8346770996000004</v>
      </c>
      <c r="D153" s="5">
        <v>1.9197043785000001</v>
      </c>
      <c r="E153" s="5">
        <v>27.162279717000001</v>
      </c>
      <c r="F153" s="5">
        <v>9.0685871475000006</v>
      </c>
      <c r="G153" s="5">
        <v>31.448211693000001</v>
      </c>
      <c r="H153" s="5"/>
      <c r="I153" s="5"/>
    </row>
    <row r="154" spans="1:9" x14ac:dyDescent="0.2">
      <c r="A154" s="1">
        <v>43252</v>
      </c>
      <c r="B154" s="5">
        <v>5.3330667973999999</v>
      </c>
      <c r="C154" s="5">
        <v>10.023992267000001</v>
      </c>
      <c r="D154" s="5">
        <v>1.9152839530000001</v>
      </c>
      <c r="E154" s="5">
        <v>27.357507147</v>
      </c>
      <c r="F154" s="5">
        <v>9.2959097240999995</v>
      </c>
      <c r="G154" s="5">
        <v>31.207740112</v>
      </c>
      <c r="H154" s="5"/>
      <c r="I154" s="5"/>
    </row>
    <row r="155" spans="1:9" x14ac:dyDescent="0.2">
      <c r="A155" s="1">
        <v>43282</v>
      </c>
      <c r="B155" s="5">
        <v>5.1633322005000002</v>
      </c>
      <c r="C155" s="5">
        <v>10.251489636000001</v>
      </c>
      <c r="D155" s="5">
        <v>1.9771281326000001</v>
      </c>
      <c r="E155" s="5">
        <v>28.648545519999999</v>
      </c>
      <c r="F155" s="5">
        <v>9.4463939907000007</v>
      </c>
      <c r="G155" s="5">
        <v>31.116400843000001</v>
      </c>
      <c r="H155" s="5"/>
      <c r="I155" s="5"/>
    </row>
    <row r="156" spans="1:9" x14ac:dyDescent="0.2">
      <c r="A156" s="1">
        <v>43313</v>
      </c>
      <c r="B156" s="5">
        <v>5.1944140078999999</v>
      </c>
      <c r="C156" s="5">
        <v>10.770838765000001</v>
      </c>
      <c r="D156" s="5">
        <v>2.0271071872999999</v>
      </c>
      <c r="E156" s="5">
        <v>29.096384032</v>
      </c>
      <c r="F156" s="5">
        <v>9.6736468420000001</v>
      </c>
      <c r="G156" s="5">
        <v>31.464899488</v>
      </c>
      <c r="H156" s="5"/>
      <c r="I156" s="5"/>
    </row>
    <row r="157" spans="1:9" x14ac:dyDescent="0.2">
      <c r="A157" s="1">
        <v>43344</v>
      </c>
      <c r="B157" s="5">
        <v>5.3509369049000002</v>
      </c>
      <c r="C157" s="5">
        <v>11.156065911000001</v>
      </c>
      <c r="D157" s="5">
        <v>2.0924698472999999</v>
      </c>
      <c r="E157" s="5">
        <v>29.695122924</v>
      </c>
      <c r="F157" s="5">
        <v>9.8128587652999997</v>
      </c>
      <c r="G157" s="5">
        <v>31.774678980000001</v>
      </c>
      <c r="H157" s="5"/>
      <c r="I157" s="5"/>
    </row>
    <row r="158" spans="1:9" x14ac:dyDescent="0.2">
      <c r="A158" s="1">
        <v>43374</v>
      </c>
      <c r="B158" s="5">
        <v>5.2753148370999998</v>
      </c>
      <c r="C158" s="5">
        <v>11.066574994</v>
      </c>
      <c r="D158" s="5">
        <v>2.0556442734</v>
      </c>
      <c r="E158" s="5">
        <v>30.677653256999999</v>
      </c>
      <c r="F158" s="5">
        <v>10.235403605</v>
      </c>
      <c r="G158" s="5">
        <v>31.923118711000001</v>
      </c>
      <c r="H158" s="5"/>
      <c r="I158" s="5"/>
    </row>
    <row r="159" spans="1:9" x14ac:dyDescent="0.2">
      <c r="A159" s="1">
        <v>43405</v>
      </c>
      <c r="B159" s="5">
        <v>5.5921897654999997</v>
      </c>
      <c r="C159" s="5">
        <v>11.657867033</v>
      </c>
      <c r="D159" s="5">
        <v>2.0147109784000001</v>
      </c>
      <c r="E159" s="5">
        <v>31.127251082000001</v>
      </c>
      <c r="F159" s="5">
        <v>10.223199770000001</v>
      </c>
      <c r="G159" s="5">
        <v>31.976814703999999</v>
      </c>
      <c r="H159" s="5"/>
      <c r="I159" s="5"/>
    </row>
    <row r="160" spans="1:9" x14ac:dyDescent="0.2">
      <c r="A160" s="1">
        <v>43435</v>
      </c>
      <c r="B160" s="5">
        <v>5.3689497950999998</v>
      </c>
      <c r="C160" s="5">
        <v>11.636046129</v>
      </c>
      <c r="D160" s="5">
        <v>2.1548995484</v>
      </c>
      <c r="E160" s="5">
        <v>31.178872340000002</v>
      </c>
      <c r="F160" s="5">
        <v>10.261436911000001</v>
      </c>
      <c r="G160" s="5">
        <v>31.539021083000002</v>
      </c>
      <c r="H160" s="5"/>
      <c r="I160" s="5"/>
    </row>
    <row r="161" spans="1:9" x14ac:dyDescent="0.2">
      <c r="A161" s="1">
        <v>43466</v>
      </c>
      <c r="B161" s="5">
        <v>5.3811684316999999</v>
      </c>
      <c r="C161" s="5">
        <v>11.952256707</v>
      </c>
      <c r="D161" s="5">
        <v>2.2135236236</v>
      </c>
      <c r="E161" s="5">
        <v>30.907992442000001</v>
      </c>
      <c r="F161" s="5">
        <v>10.544733319000001</v>
      </c>
      <c r="G161" s="5">
        <v>31.067035153999999</v>
      </c>
      <c r="H161" s="5"/>
      <c r="I161" s="5"/>
    </row>
    <row r="162" spans="1:9" x14ac:dyDescent="0.2">
      <c r="A162" s="1">
        <v>43497</v>
      </c>
      <c r="B162" s="5">
        <v>5.2831882689</v>
      </c>
      <c r="C162" s="5">
        <v>12.498787263000001</v>
      </c>
      <c r="D162" s="5">
        <v>2.1200592017000002</v>
      </c>
      <c r="E162" s="5">
        <v>30.956805375999998</v>
      </c>
      <c r="F162" s="5">
        <v>10.940264900000001</v>
      </c>
      <c r="G162" s="5">
        <v>31.118144991000001</v>
      </c>
      <c r="H162" s="5"/>
      <c r="I162" s="5"/>
    </row>
    <row r="163" spans="1:9" x14ac:dyDescent="0.2">
      <c r="A163" s="1">
        <v>43525</v>
      </c>
      <c r="B163" s="5">
        <v>5.3580149861999997</v>
      </c>
      <c r="C163" s="5">
        <v>12.756794060000001</v>
      </c>
      <c r="D163" s="5">
        <v>2.2416880058999999</v>
      </c>
      <c r="E163" s="5">
        <v>31.064238004</v>
      </c>
      <c r="F163" s="5">
        <v>11.017637096</v>
      </c>
      <c r="G163" s="5">
        <v>30.701918170999999</v>
      </c>
      <c r="H163" s="5"/>
      <c r="I163" s="5"/>
    </row>
    <row r="164" spans="1:9" x14ac:dyDescent="0.2">
      <c r="A164" s="1">
        <v>43556</v>
      </c>
      <c r="B164" s="5">
        <v>5.2803447783999999</v>
      </c>
      <c r="C164" s="5">
        <v>12.532470779000001</v>
      </c>
      <c r="D164" s="5">
        <v>2.3011028690000002</v>
      </c>
      <c r="E164" s="5">
        <v>31.175240602999999</v>
      </c>
      <c r="F164" s="5">
        <v>11.236938953999999</v>
      </c>
      <c r="G164" s="5">
        <v>31.131868684000001</v>
      </c>
      <c r="H164" s="5"/>
      <c r="I164" s="5"/>
    </row>
    <row r="165" spans="1:9" x14ac:dyDescent="0.2">
      <c r="A165" s="1">
        <v>43586</v>
      </c>
      <c r="B165" s="5">
        <v>5.5233269837999996</v>
      </c>
      <c r="C165" s="5">
        <v>13.127075243</v>
      </c>
      <c r="D165" s="5">
        <v>2.3044436935000001</v>
      </c>
      <c r="E165" s="5">
        <v>30.884056789999999</v>
      </c>
      <c r="F165" s="5">
        <v>11.416800261000001</v>
      </c>
      <c r="G165" s="5">
        <v>31.247167996000002</v>
      </c>
      <c r="H165" s="5"/>
      <c r="I165" s="5"/>
    </row>
    <row r="166" spans="1:9" x14ac:dyDescent="0.2">
      <c r="A166" s="1">
        <v>43617</v>
      </c>
      <c r="B166" s="5">
        <v>5.7576639031000001</v>
      </c>
      <c r="C166" s="5">
        <v>13.312805375</v>
      </c>
      <c r="D166" s="5">
        <v>2.2199911766999998</v>
      </c>
      <c r="E166" s="5">
        <v>31.295803096</v>
      </c>
      <c r="F166" s="5">
        <v>11.466541238</v>
      </c>
      <c r="G166" s="5">
        <v>30.871528545</v>
      </c>
      <c r="H166" s="5"/>
      <c r="I166" s="5"/>
    </row>
    <row r="167" spans="1:9" x14ac:dyDescent="0.2">
      <c r="A167" s="1">
        <v>43647</v>
      </c>
      <c r="B167" s="5">
        <v>5.8026858519999998</v>
      </c>
      <c r="C167" s="5">
        <v>13.656699902</v>
      </c>
      <c r="D167" s="5">
        <v>2.2960883305999999</v>
      </c>
      <c r="E167" s="5">
        <v>32.208665652999997</v>
      </c>
      <c r="F167" s="5">
        <v>11.761109573000001</v>
      </c>
      <c r="G167" s="5">
        <v>30.385202301</v>
      </c>
      <c r="H167" s="5"/>
      <c r="I167" s="5"/>
    </row>
    <row r="168" spans="1:9" x14ac:dyDescent="0.2">
      <c r="A168" s="1">
        <v>43678</v>
      </c>
      <c r="B168" s="5">
        <v>6.0429114322000004</v>
      </c>
      <c r="C168" s="5">
        <v>14.446756445</v>
      </c>
      <c r="D168" s="5">
        <v>2.4635062824</v>
      </c>
      <c r="E168" s="5">
        <v>32.325441714</v>
      </c>
      <c r="F168" s="5">
        <v>11.808252892000001</v>
      </c>
      <c r="G168" s="5">
        <v>30.725163493</v>
      </c>
      <c r="H168" s="5"/>
      <c r="I168" s="5"/>
    </row>
    <row r="169" spans="1:9" x14ac:dyDescent="0.2">
      <c r="A169" s="1">
        <v>43709</v>
      </c>
      <c r="B169" s="5">
        <v>5.8823186836000003</v>
      </c>
      <c r="C169" s="5">
        <v>14.616560002</v>
      </c>
      <c r="D169" s="5">
        <v>2.4519611117000002</v>
      </c>
      <c r="E169" s="5">
        <v>32.572076303000003</v>
      </c>
      <c r="F169" s="5">
        <v>11.70689658</v>
      </c>
      <c r="G169" s="5">
        <v>31.032420652999999</v>
      </c>
      <c r="H169" s="5"/>
      <c r="I169" s="5"/>
    </row>
    <row r="170" spans="1:9" x14ac:dyDescent="0.2">
      <c r="A170" s="1">
        <v>43739</v>
      </c>
      <c r="B170" s="5">
        <v>5.8556689780999998</v>
      </c>
      <c r="C170" s="5">
        <v>14.787857820999999</v>
      </c>
      <c r="D170" s="5">
        <v>2.5510295519000001</v>
      </c>
      <c r="E170" s="5">
        <v>33.150455616999999</v>
      </c>
      <c r="F170" s="5">
        <v>11.844887881</v>
      </c>
      <c r="G170" s="5">
        <v>30.907551764000001</v>
      </c>
      <c r="H170" s="5"/>
      <c r="I170" s="5"/>
    </row>
    <row r="171" spans="1:9" x14ac:dyDescent="0.2">
      <c r="A171" s="1">
        <v>43770</v>
      </c>
      <c r="B171" s="5">
        <v>5.9604701540000002</v>
      </c>
      <c r="C171" s="5">
        <v>15.231415164</v>
      </c>
      <c r="D171" s="5">
        <v>2.6192831212000001</v>
      </c>
      <c r="E171" s="5">
        <v>34.074888291000001</v>
      </c>
      <c r="F171" s="5">
        <v>11.989663876</v>
      </c>
      <c r="G171" s="5">
        <v>30.855412727000001</v>
      </c>
      <c r="H171" s="5"/>
      <c r="I171" s="5"/>
    </row>
    <row r="172" spans="1:9" x14ac:dyDescent="0.2">
      <c r="A172" s="1">
        <v>43800</v>
      </c>
      <c r="B172" s="5">
        <v>5.9560249678000003</v>
      </c>
      <c r="C172" s="5">
        <v>15.373790506000001</v>
      </c>
      <c r="D172" s="5">
        <v>2.5907394199999998</v>
      </c>
      <c r="E172" s="5">
        <v>33.824338871999998</v>
      </c>
      <c r="F172" s="5">
        <v>12.121531321999999</v>
      </c>
      <c r="G172" s="5">
        <v>30.701284589</v>
      </c>
      <c r="H172" s="5"/>
      <c r="I172" s="5"/>
    </row>
    <row r="173" spans="1:9" x14ac:dyDescent="0.2">
      <c r="A173" s="1">
        <v>43831</v>
      </c>
      <c r="B173" s="5">
        <v>6.7858777559999996</v>
      </c>
      <c r="C173" s="5">
        <v>16.659892612</v>
      </c>
      <c r="D173" s="5">
        <v>2.5890425291999999</v>
      </c>
      <c r="E173" s="5">
        <v>32.866811126000002</v>
      </c>
      <c r="F173" s="5">
        <v>11.93511737</v>
      </c>
      <c r="G173" s="5">
        <v>30.496355381000001</v>
      </c>
      <c r="H173" s="5"/>
      <c r="I173" s="5"/>
    </row>
    <row r="174" spans="1:9" x14ac:dyDescent="0.2">
      <c r="A174" s="1">
        <v>43862</v>
      </c>
      <c r="B174" s="5">
        <v>6.0896100729000002</v>
      </c>
      <c r="C174" s="5">
        <v>15.852316534</v>
      </c>
      <c r="D174" s="5">
        <v>2.7347316426999999</v>
      </c>
      <c r="E174" s="5">
        <v>33.091940972000003</v>
      </c>
      <c r="F174" s="5">
        <v>11.988858487</v>
      </c>
      <c r="G174" s="5">
        <v>29.660335395000001</v>
      </c>
      <c r="H174" s="5"/>
      <c r="I174" s="5"/>
    </row>
    <row r="175" spans="1:9" x14ac:dyDescent="0.2">
      <c r="A175" s="1">
        <v>43891</v>
      </c>
      <c r="B175" s="5">
        <v>6.0207107613000002</v>
      </c>
      <c r="C175" s="5">
        <v>16.070900000000002</v>
      </c>
      <c r="D175" s="5">
        <v>2.7560619285999999</v>
      </c>
      <c r="E175" s="5">
        <v>32.921188905999998</v>
      </c>
      <c r="F175" s="5">
        <v>12.235027249</v>
      </c>
      <c r="G175" s="5">
        <v>29.181143412000001</v>
      </c>
      <c r="H175" s="5"/>
      <c r="I175" s="5"/>
    </row>
    <row r="176" spans="1:9" x14ac:dyDescent="0.2">
      <c r="A176" s="1">
        <v>43922</v>
      </c>
      <c r="B176" s="5">
        <v>6.4628897747999998</v>
      </c>
      <c r="C176" s="5">
        <v>16.217617483000001</v>
      </c>
      <c r="D176" s="5">
        <v>2.4389350043000002</v>
      </c>
      <c r="E176" s="5">
        <v>32.746398278000001</v>
      </c>
      <c r="F176" s="5">
        <v>12.229142582</v>
      </c>
      <c r="G176" s="5">
        <v>28.837683545000001</v>
      </c>
      <c r="H176" s="5"/>
      <c r="I176" s="5"/>
    </row>
    <row r="177" spans="1:9" x14ac:dyDescent="0.2">
      <c r="A177" s="1">
        <v>43952</v>
      </c>
      <c r="B177" s="5">
        <v>4.9238250699000004</v>
      </c>
      <c r="C177" s="5">
        <v>13.995385159</v>
      </c>
      <c r="D177" s="5">
        <v>1.7298779664999999</v>
      </c>
      <c r="E177" s="5">
        <v>32.332323092000003</v>
      </c>
      <c r="F177" s="5">
        <v>12.428597587000001</v>
      </c>
      <c r="G177" s="5">
        <v>26.559313707000001</v>
      </c>
      <c r="H177" s="5"/>
      <c r="I177" s="5"/>
    </row>
    <row r="178" spans="1:9" x14ac:dyDescent="0.2">
      <c r="A178" s="1">
        <v>43983</v>
      </c>
      <c r="B178" s="5">
        <v>5.3557277481999996</v>
      </c>
      <c r="C178" s="5">
        <v>15.748219422</v>
      </c>
      <c r="D178" s="5">
        <v>1.7806791595</v>
      </c>
      <c r="E178" s="5">
        <v>32.159045053</v>
      </c>
      <c r="F178" s="5">
        <v>12.097366263</v>
      </c>
      <c r="G178" s="5">
        <v>27.488495688</v>
      </c>
      <c r="H178" s="5"/>
      <c r="I178" s="5"/>
    </row>
    <row r="179" spans="1:9" x14ac:dyDescent="0.2">
      <c r="A179" s="1">
        <v>44013</v>
      </c>
      <c r="B179" s="5">
        <v>4.8734510688999997</v>
      </c>
      <c r="C179" s="5">
        <v>15.638963348000001</v>
      </c>
      <c r="D179" s="5">
        <v>2.1357227711000002</v>
      </c>
      <c r="E179" s="5">
        <v>33.107405503000003</v>
      </c>
      <c r="F179" s="5">
        <v>11.661059828999999</v>
      </c>
      <c r="G179" s="5">
        <v>27.160558771000002</v>
      </c>
      <c r="H179" s="5"/>
      <c r="I179" s="5"/>
    </row>
    <row r="180" spans="1:9" x14ac:dyDescent="0.2">
      <c r="A180" s="1">
        <v>44044</v>
      </c>
      <c r="B180" s="5">
        <v>5.0159350183999996</v>
      </c>
      <c r="C180" s="5">
        <v>16.010719111</v>
      </c>
      <c r="D180" s="5">
        <v>2.4616908079000002</v>
      </c>
      <c r="E180" s="5">
        <v>33.540779889</v>
      </c>
      <c r="F180" s="5">
        <v>11.591539128999999</v>
      </c>
      <c r="G180" s="5">
        <v>26.749561850999999</v>
      </c>
      <c r="H180" s="5"/>
      <c r="I180" s="5"/>
    </row>
    <row r="181" spans="1:9" x14ac:dyDescent="0.2">
      <c r="A181" s="1">
        <v>44075</v>
      </c>
      <c r="B181" s="5">
        <v>5.2778268079000004</v>
      </c>
      <c r="C181" s="5">
        <v>16.453948800999999</v>
      </c>
      <c r="D181" s="5">
        <v>2.6412525141000001</v>
      </c>
      <c r="E181" s="5">
        <v>32.674290384000003</v>
      </c>
      <c r="F181" s="5">
        <v>11.744912915</v>
      </c>
      <c r="G181" s="5">
        <v>27.242668578</v>
      </c>
      <c r="H181" s="5"/>
      <c r="I181" s="5"/>
    </row>
    <row r="182" spans="1:9" x14ac:dyDescent="0.2">
      <c r="A182" s="1">
        <v>44105</v>
      </c>
      <c r="B182" s="5">
        <v>4.7922377824</v>
      </c>
      <c r="C182" s="5">
        <v>15.987312116</v>
      </c>
      <c r="D182" s="5">
        <v>2.7083916283999998</v>
      </c>
      <c r="E182" s="5">
        <v>32.971695271999998</v>
      </c>
      <c r="F182" s="5">
        <v>11.80300424</v>
      </c>
      <c r="G182" s="5">
        <v>26.474552509999999</v>
      </c>
      <c r="H182" s="5"/>
      <c r="I182" s="5"/>
    </row>
    <row r="183" spans="1:9" x14ac:dyDescent="0.2">
      <c r="A183" s="1">
        <v>44136</v>
      </c>
      <c r="B183" s="5">
        <v>4.7338272411000002</v>
      </c>
      <c r="C183" s="5">
        <v>16.070484391000001</v>
      </c>
      <c r="D183" s="5">
        <v>2.7150298291000001</v>
      </c>
      <c r="E183" s="5">
        <v>34.067435005999997</v>
      </c>
      <c r="F183" s="5">
        <v>12.366932952000001</v>
      </c>
      <c r="G183" s="5">
        <v>26.976723915000001</v>
      </c>
      <c r="H183" s="5"/>
      <c r="I183" s="5"/>
    </row>
    <row r="184" spans="1:9" x14ac:dyDescent="0.2">
      <c r="A184" s="1">
        <v>44166</v>
      </c>
      <c r="B184" s="5">
        <v>4.7620437933000002</v>
      </c>
      <c r="C184" s="5">
        <v>15.903003661</v>
      </c>
      <c r="D184" s="5">
        <v>2.7354078657000001</v>
      </c>
      <c r="E184" s="5">
        <v>34.806672395</v>
      </c>
      <c r="F184" s="5">
        <v>12.594661724</v>
      </c>
      <c r="G184" s="5">
        <v>26.573113787</v>
      </c>
      <c r="H184" s="5"/>
      <c r="I184" s="5"/>
    </row>
    <row r="185" spans="1:9" x14ac:dyDescent="0.2">
      <c r="A185" s="1">
        <v>44197</v>
      </c>
      <c r="B185" s="5">
        <v>4.6892569414</v>
      </c>
      <c r="C185" s="5">
        <v>15.980537485999999</v>
      </c>
      <c r="D185" s="5">
        <v>2.7178672425000001</v>
      </c>
      <c r="E185" s="5">
        <v>34.547005878999997</v>
      </c>
      <c r="F185" s="5">
        <v>12.700365074</v>
      </c>
      <c r="G185" s="5">
        <v>26.203677054</v>
      </c>
      <c r="H185" s="5"/>
      <c r="I185" s="5"/>
    </row>
    <row r="186" spans="1:9" x14ac:dyDescent="0.2">
      <c r="A186" s="1">
        <v>44228</v>
      </c>
      <c r="B186" s="5">
        <v>4.2536602257</v>
      </c>
      <c r="C186" s="5">
        <v>13.068447164</v>
      </c>
      <c r="D186" s="5">
        <v>2.5379401432000002</v>
      </c>
      <c r="E186" s="5">
        <v>34.193104876</v>
      </c>
      <c r="F186" s="5">
        <v>11.337921767999999</v>
      </c>
      <c r="G186" s="5">
        <v>24.061925821999999</v>
      </c>
      <c r="H186" s="5"/>
      <c r="I186" s="5"/>
    </row>
    <row r="187" spans="1:9" x14ac:dyDescent="0.2">
      <c r="A187" s="1">
        <v>44256</v>
      </c>
      <c r="B187" s="5">
        <v>5.1913379983999999</v>
      </c>
      <c r="C187" s="5">
        <v>16.328481765999999</v>
      </c>
      <c r="D187" s="5">
        <v>2.7201447551000002</v>
      </c>
      <c r="E187" s="5">
        <v>34.169765810000001</v>
      </c>
      <c r="F187" s="5">
        <v>13.042697109000001</v>
      </c>
      <c r="G187" s="5">
        <v>26.297314496999999</v>
      </c>
      <c r="H187" s="5"/>
      <c r="I187" s="5"/>
    </row>
    <row r="188" spans="1:9" x14ac:dyDescent="0.2">
      <c r="A188" s="1">
        <v>44287</v>
      </c>
      <c r="B188" s="5">
        <v>5.1741930262000002</v>
      </c>
      <c r="C188" s="5">
        <v>17.212635382999999</v>
      </c>
      <c r="D188" s="5">
        <v>2.7936322326999998</v>
      </c>
      <c r="E188" s="5">
        <v>34.003788155999999</v>
      </c>
      <c r="F188" s="5">
        <v>13.176221456</v>
      </c>
      <c r="G188" s="5">
        <v>26.28216308</v>
      </c>
      <c r="H188" s="5"/>
      <c r="I188" s="5"/>
    </row>
    <row r="189" spans="1:9" x14ac:dyDescent="0.2">
      <c r="A189" s="1">
        <v>44317</v>
      </c>
      <c r="B189" s="5">
        <v>5.2092305196000002</v>
      </c>
      <c r="C189" s="5">
        <v>17.171619229000001</v>
      </c>
      <c r="D189" s="5">
        <v>2.7831378351999998</v>
      </c>
      <c r="E189" s="5">
        <v>33.953702335999999</v>
      </c>
      <c r="F189" s="5">
        <v>13.146868296999999</v>
      </c>
      <c r="G189" s="5">
        <v>26.345925654999998</v>
      </c>
      <c r="H189" s="5"/>
      <c r="I189" s="5"/>
    </row>
    <row r="190" spans="1:9" x14ac:dyDescent="0.2">
      <c r="A190" s="1">
        <v>44348</v>
      </c>
      <c r="B190" s="5">
        <v>5.1261772530999998</v>
      </c>
      <c r="C190" s="5">
        <v>17.205648862</v>
      </c>
      <c r="D190" s="5">
        <v>2.7765325454999998</v>
      </c>
      <c r="E190" s="5">
        <v>34.054398558999999</v>
      </c>
      <c r="F190" s="5">
        <v>13.411997029</v>
      </c>
      <c r="G190" s="5">
        <v>25.759879084000001</v>
      </c>
      <c r="H190" s="5"/>
      <c r="I190" s="5"/>
    </row>
    <row r="191" spans="1:9" x14ac:dyDescent="0.2">
      <c r="A191" s="1">
        <v>44378</v>
      </c>
      <c r="B191" s="5">
        <v>5.1620573180999996</v>
      </c>
      <c r="C191" s="5">
        <v>17.685238443999999</v>
      </c>
      <c r="D191" s="5">
        <v>2.6128979419</v>
      </c>
      <c r="E191" s="5">
        <v>33.831906009999997</v>
      </c>
      <c r="F191" s="5">
        <v>13.926675978</v>
      </c>
      <c r="G191" s="5">
        <v>26.083353339999999</v>
      </c>
      <c r="H191" s="5"/>
      <c r="I191" s="5"/>
    </row>
    <row r="192" spans="1:9" x14ac:dyDescent="0.2">
      <c r="A192" s="1">
        <v>44409</v>
      </c>
      <c r="B192" s="5">
        <v>5.1248428637999996</v>
      </c>
      <c r="C192" s="5">
        <v>17.934999292000001</v>
      </c>
      <c r="D192" s="5">
        <v>2.7533421574000001</v>
      </c>
      <c r="E192" s="5">
        <v>34.534569544</v>
      </c>
      <c r="F192" s="5">
        <v>13.740893871999999</v>
      </c>
      <c r="G192" s="5">
        <v>25.799126465000001</v>
      </c>
      <c r="H192" s="5"/>
      <c r="I192" s="5"/>
    </row>
    <row r="193" spans="1:9" x14ac:dyDescent="0.2">
      <c r="A193" s="1">
        <v>44440</v>
      </c>
      <c r="B193" s="5">
        <v>5.3732027729</v>
      </c>
      <c r="C193" s="5">
        <v>18.370759911</v>
      </c>
      <c r="D193" s="5">
        <v>2.8723303482000002</v>
      </c>
      <c r="E193" s="5">
        <v>34.472690710000002</v>
      </c>
      <c r="F193" s="5">
        <v>14.133416871</v>
      </c>
      <c r="G193" s="5">
        <v>26.140032720000001</v>
      </c>
      <c r="H193" s="5"/>
      <c r="I193" s="5"/>
    </row>
    <row r="194" spans="1:9" x14ac:dyDescent="0.2">
      <c r="A194" s="1">
        <v>44470</v>
      </c>
      <c r="B194" s="5">
        <v>5.4106355624000004</v>
      </c>
      <c r="C194" s="5">
        <v>18.392063895</v>
      </c>
      <c r="D194" s="5">
        <v>2.8590634931999999</v>
      </c>
      <c r="E194" s="5">
        <v>34.923251213999997</v>
      </c>
      <c r="F194" s="5">
        <v>14.274583909</v>
      </c>
      <c r="G194" s="5">
        <v>26.330563217000002</v>
      </c>
      <c r="H194" s="5"/>
      <c r="I194" s="5"/>
    </row>
    <row r="195" spans="1:9" x14ac:dyDescent="0.2">
      <c r="A195" s="1">
        <v>44501</v>
      </c>
      <c r="B195" s="5">
        <v>5.4096464791000001</v>
      </c>
      <c r="C195" s="5">
        <v>18.396245144000002</v>
      </c>
      <c r="D195" s="5">
        <v>2.9380071515999999</v>
      </c>
      <c r="E195" s="5">
        <v>35.355470547000003</v>
      </c>
      <c r="F195" s="5">
        <v>14.751865032</v>
      </c>
      <c r="G195" s="5">
        <v>26.233432314000002</v>
      </c>
      <c r="H195" s="5"/>
      <c r="I195" s="5"/>
    </row>
    <row r="196" spans="1:9" x14ac:dyDescent="0.2">
      <c r="A196" s="1">
        <v>44531</v>
      </c>
      <c r="B196" s="5">
        <v>5.5117493656000001</v>
      </c>
      <c r="C196" s="5">
        <v>18.681753723</v>
      </c>
      <c r="D196" s="5">
        <v>2.8624892986999999</v>
      </c>
      <c r="E196" s="5">
        <v>35.933969619999999</v>
      </c>
      <c r="F196" s="5">
        <v>14.908534141000001</v>
      </c>
      <c r="G196" s="5">
        <v>26.031245787</v>
      </c>
      <c r="H196" s="5"/>
      <c r="I196" s="5"/>
    </row>
    <row r="197" spans="1:9" x14ac:dyDescent="0.2">
      <c r="A197" s="1">
        <v>44562</v>
      </c>
      <c r="B197" s="5">
        <v>5.1968276384000003</v>
      </c>
      <c r="C197" s="5">
        <v>17.907921202000001</v>
      </c>
      <c r="D197" s="5">
        <v>2.6573287031000001</v>
      </c>
      <c r="E197" s="5">
        <v>34.730094674999997</v>
      </c>
      <c r="F197" s="5">
        <v>14.624035517999999</v>
      </c>
      <c r="G197" s="5">
        <v>25.009663232000001</v>
      </c>
      <c r="H197" s="5"/>
      <c r="I197" s="5"/>
    </row>
    <row r="198" spans="1:9" x14ac:dyDescent="0.2">
      <c r="A198" s="1">
        <v>44593</v>
      </c>
      <c r="B198" s="5">
        <v>5.6079527995999996</v>
      </c>
      <c r="C198" s="5">
        <v>18.594534160999999</v>
      </c>
      <c r="D198" s="5">
        <v>2.7412968275999998</v>
      </c>
      <c r="E198" s="5">
        <v>34.110932939000001</v>
      </c>
      <c r="F198" s="5">
        <v>14.845845865999999</v>
      </c>
      <c r="G198" s="5">
        <v>25.247544550000001</v>
      </c>
      <c r="H198" s="5"/>
      <c r="I198" s="5"/>
    </row>
    <row r="199" spans="1:9" x14ac:dyDescent="0.2">
      <c r="A199" s="1">
        <v>44621</v>
      </c>
      <c r="B199" s="5">
        <v>5.6982765284000001</v>
      </c>
      <c r="C199" s="5">
        <v>19.586263732999999</v>
      </c>
      <c r="D199" s="5">
        <v>2.8788378829000001</v>
      </c>
      <c r="E199" s="5">
        <v>34.181481367000004</v>
      </c>
      <c r="F199" s="5">
        <v>14.650881369</v>
      </c>
      <c r="G199" s="5">
        <v>25.833936539</v>
      </c>
      <c r="H199" s="5"/>
      <c r="I199" s="5"/>
    </row>
    <row r="200" spans="1:9" x14ac:dyDescent="0.2">
      <c r="A200" s="1">
        <v>44652</v>
      </c>
      <c r="B200" s="5">
        <v>5.8756714948999997</v>
      </c>
      <c r="C200" s="5">
        <v>20.100402116000001</v>
      </c>
      <c r="D200" s="5">
        <v>2.3220929029000001</v>
      </c>
      <c r="E200" s="5">
        <v>34.232703219000001</v>
      </c>
      <c r="F200" s="5">
        <v>15.157201077</v>
      </c>
      <c r="G200" s="5">
        <v>26.093895857</v>
      </c>
      <c r="H200" s="5"/>
      <c r="I200" s="5"/>
    </row>
    <row r="201" spans="1:9" x14ac:dyDescent="0.2">
      <c r="A201" s="1">
        <v>44682</v>
      </c>
      <c r="B201" s="5">
        <v>5.8918375764000004</v>
      </c>
      <c r="C201" s="5">
        <v>19.790728475000002</v>
      </c>
      <c r="D201" s="5">
        <v>2.6535813859999999</v>
      </c>
      <c r="E201" s="5">
        <v>34.544478318000003</v>
      </c>
      <c r="F201" s="5">
        <v>15.330627632000001</v>
      </c>
      <c r="G201" s="5">
        <v>25.841165966999998</v>
      </c>
      <c r="H201" s="5"/>
      <c r="I201" s="5"/>
    </row>
    <row r="202" spans="1:9" x14ac:dyDescent="0.2">
      <c r="A202" s="1">
        <v>44713</v>
      </c>
      <c r="B202" s="5">
        <v>6.0374958285</v>
      </c>
      <c r="C202" s="5">
        <v>19.691111439</v>
      </c>
      <c r="D202" s="5">
        <v>2.9164415177</v>
      </c>
      <c r="E202" s="5">
        <v>34.518082401000001</v>
      </c>
      <c r="F202" s="5">
        <v>15.223256041000001</v>
      </c>
      <c r="G202" s="5">
        <v>25.909346107000001</v>
      </c>
      <c r="H202" s="5"/>
      <c r="I202" s="5"/>
    </row>
    <row r="203" spans="1:9" x14ac:dyDescent="0.2">
      <c r="A203" s="1">
        <v>44743</v>
      </c>
      <c r="B203" s="5">
        <v>5.8504523318999997</v>
      </c>
      <c r="C203" s="5">
        <v>20.105243358999999</v>
      </c>
      <c r="D203" s="5">
        <v>2.9507065014</v>
      </c>
      <c r="E203" s="5">
        <v>35.014522929999998</v>
      </c>
      <c r="F203" s="5">
        <v>15.280780954000001</v>
      </c>
      <c r="G203" s="5">
        <v>25.950164891</v>
      </c>
      <c r="H203" s="5"/>
      <c r="I203" s="5"/>
    </row>
    <row r="204" spans="1:9" x14ac:dyDescent="0.2">
      <c r="A204" s="1">
        <v>44774</v>
      </c>
      <c r="B204" s="5">
        <v>6.0143390196000004</v>
      </c>
      <c r="C204" s="5">
        <v>20.587322033</v>
      </c>
      <c r="D204" s="5">
        <v>2.9383940537000002</v>
      </c>
      <c r="E204" s="5">
        <v>34.817344040999998</v>
      </c>
      <c r="F204" s="5">
        <v>15.463777077</v>
      </c>
      <c r="G204" s="5">
        <v>25.983339905000001</v>
      </c>
      <c r="H204" s="5"/>
      <c r="I204" s="5"/>
    </row>
    <row r="205" spans="1:9" x14ac:dyDescent="0.2">
      <c r="A205" s="1">
        <v>44805</v>
      </c>
      <c r="B205" s="5">
        <v>6.0993877646000003</v>
      </c>
      <c r="C205" s="5">
        <v>21.281005781000001</v>
      </c>
      <c r="D205" s="5">
        <v>3.0645094783000002</v>
      </c>
      <c r="E205" s="5">
        <v>34.899069703999999</v>
      </c>
      <c r="F205" s="5">
        <v>15.878130743</v>
      </c>
      <c r="G205" s="5">
        <v>26.285863195000001</v>
      </c>
      <c r="H205" s="5"/>
      <c r="I205" s="5"/>
    </row>
    <row r="206" spans="1:9" x14ac:dyDescent="0.2">
      <c r="A206" s="1">
        <v>44835</v>
      </c>
      <c r="B206" s="5">
        <v>5.9598676570000002</v>
      </c>
      <c r="C206" s="5">
        <v>21.107326275999998</v>
      </c>
      <c r="D206" s="5">
        <v>3.0443500567999999</v>
      </c>
      <c r="E206" s="5">
        <v>34.789353357000003</v>
      </c>
      <c r="F206" s="5">
        <v>16.311473921000001</v>
      </c>
      <c r="G206" s="5">
        <v>26.089080344999999</v>
      </c>
      <c r="H206" s="5"/>
      <c r="I206" s="5"/>
    </row>
    <row r="207" spans="1:9" x14ac:dyDescent="0.2">
      <c r="A207" s="1">
        <v>44866</v>
      </c>
      <c r="B207" s="5">
        <v>6.1157490496999998</v>
      </c>
      <c r="C207" s="5">
        <v>21.075364619999998</v>
      </c>
      <c r="D207" s="5">
        <v>2.8985832310999999</v>
      </c>
      <c r="E207" s="5">
        <v>34.933752390000002</v>
      </c>
      <c r="F207" s="5">
        <v>16.431585199000001</v>
      </c>
      <c r="G207" s="5">
        <v>25.948432177000001</v>
      </c>
      <c r="H207" s="5"/>
      <c r="I207" s="5"/>
    </row>
    <row r="208" spans="1:9" x14ac:dyDescent="0.2">
      <c r="A208" s="1">
        <v>44896</v>
      </c>
      <c r="B208" s="5">
        <v>6.3674932969000002</v>
      </c>
      <c r="C208" s="5">
        <v>21.012395085000001</v>
      </c>
      <c r="D208" s="5">
        <v>2.5126984889999999</v>
      </c>
      <c r="E208" s="5">
        <v>34.395244363000003</v>
      </c>
      <c r="F208" s="5">
        <v>16.186907866999999</v>
      </c>
      <c r="G208" s="5">
        <v>25.273454446999999</v>
      </c>
      <c r="H208" s="5"/>
      <c r="I208" s="5"/>
    </row>
    <row r="209" spans="1:9" x14ac:dyDescent="0.2">
      <c r="A209" s="1">
        <v>44927</v>
      </c>
      <c r="B209" s="5">
        <v>6.2592863784999997</v>
      </c>
      <c r="C209" s="5">
        <v>21.316912562999999</v>
      </c>
      <c r="D209" s="5">
        <v>2.7172572999</v>
      </c>
      <c r="E209" s="5">
        <v>35.546713077</v>
      </c>
      <c r="F209" s="5">
        <v>16.324528349000001</v>
      </c>
      <c r="G209" s="5">
        <v>25.694044267999999</v>
      </c>
      <c r="H209" s="5"/>
      <c r="I209" s="5"/>
    </row>
    <row r="210" spans="1:9" x14ac:dyDescent="0.2">
      <c r="A210" s="1">
        <v>44958</v>
      </c>
      <c r="B210" s="5">
        <v>6.4895725965000004</v>
      </c>
      <c r="C210" s="5">
        <v>21.274767605000001</v>
      </c>
      <c r="D210" s="5">
        <v>2.9089965471000001</v>
      </c>
      <c r="E210" s="5">
        <v>35.138524242999999</v>
      </c>
      <c r="F210" s="5">
        <v>16.948718710000001</v>
      </c>
      <c r="G210" s="5">
        <v>24.873777441000001</v>
      </c>
      <c r="H210" s="5"/>
      <c r="I210" s="5"/>
    </row>
    <row r="211" spans="1:9" x14ac:dyDescent="0.2">
      <c r="A211" s="1">
        <v>44986</v>
      </c>
      <c r="B211" s="5">
        <v>6.6018994324999998</v>
      </c>
      <c r="C211" s="5">
        <v>22.313075582</v>
      </c>
      <c r="D211" s="5">
        <v>2.9372183628999999</v>
      </c>
      <c r="E211" s="5">
        <v>35.354693587</v>
      </c>
      <c r="F211" s="5">
        <v>16.576811994</v>
      </c>
      <c r="G211" s="5">
        <v>25.492623622</v>
      </c>
      <c r="H211" s="5"/>
      <c r="I211" s="5"/>
    </row>
    <row r="212" spans="1:9" x14ac:dyDescent="0.2">
      <c r="A212" s="1">
        <v>45017</v>
      </c>
      <c r="B212" s="5">
        <v>6.4493086012000003</v>
      </c>
      <c r="C212" s="5">
        <v>22.48941495</v>
      </c>
      <c r="D212" s="5">
        <v>3.0021505397000001</v>
      </c>
      <c r="E212" s="5">
        <v>34.860310820999999</v>
      </c>
      <c r="F212" s="5">
        <v>16.490508037000001</v>
      </c>
      <c r="G212" s="5">
        <v>25.118840385999999</v>
      </c>
      <c r="H212" s="5"/>
      <c r="I212" s="5"/>
    </row>
    <row r="213" spans="1:9" x14ac:dyDescent="0.2">
      <c r="A213" s="1">
        <v>45047</v>
      </c>
      <c r="B213" s="5">
        <v>6.6301438103999999</v>
      </c>
      <c r="C213" s="5">
        <v>22.572941814</v>
      </c>
      <c r="D213" s="5">
        <v>3.0354260736000001</v>
      </c>
      <c r="E213" s="5">
        <v>35.164795255999998</v>
      </c>
      <c r="F213" s="5">
        <v>17.283307559000001</v>
      </c>
      <c r="G213" s="5">
        <v>25.197030648999998</v>
      </c>
      <c r="H213" s="5"/>
      <c r="I213" s="5"/>
    </row>
    <row r="214" spans="1:9" x14ac:dyDescent="0.2">
      <c r="A214" s="1">
        <v>45078</v>
      </c>
      <c r="B214" s="5">
        <v>6.6478829390999996</v>
      </c>
      <c r="C214" s="5">
        <v>22.380570245000001</v>
      </c>
      <c r="D214" s="5">
        <v>3.1144729966</v>
      </c>
      <c r="E214" s="5">
        <v>35.413899886999999</v>
      </c>
      <c r="F214" s="5">
        <v>16.547643837999999</v>
      </c>
      <c r="G214" s="5">
        <v>25.352296761000002</v>
      </c>
      <c r="H214" s="5"/>
      <c r="I214" s="5"/>
    </row>
    <row r="215" spans="1:9" x14ac:dyDescent="0.2">
      <c r="A215" s="1">
        <v>45108</v>
      </c>
      <c r="B215" s="5">
        <v>6.6441117462000001</v>
      </c>
      <c r="C215" s="5">
        <v>22.673081898</v>
      </c>
      <c r="D215" s="5">
        <v>3.2034658041999999</v>
      </c>
      <c r="E215" s="5">
        <v>35.515902543000003</v>
      </c>
      <c r="F215" s="5">
        <v>16.642517653999999</v>
      </c>
      <c r="G215" s="5">
        <v>25.021307450999998</v>
      </c>
      <c r="H215" s="5"/>
      <c r="I215" s="5"/>
    </row>
    <row r="216" spans="1:9" x14ac:dyDescent="0.2">
      <c r="A216" s="1">
        <v>45139</v>
      </c>
      <c r="B216" s="5">
        <v>6.6235518683999999</v>
      </c>
      <c r="C216" s="5">
        <v>23.245803799000001</v>
      </c>
      <c r="D216" s="5">
        <v>3.2204888973000001</v>
      </c>
      <c r="E216" s="5">
        <v>35.496546068999997</v>
      </c>
      <c r="F216" s="5">
        <v>16.702290433999998</v>
      </c>
      <c r="G216" s="5">
        <v>25.236931835</v>
      </c>
      <c r="H216" s="5"/>
      <c r="I216" s="5"/>
    </row>
    <row r="217" spans="1:9" x14ac:dyDescent="0.2">
      <c r="A217" s="1">
        <v>45170</v>
      </c>
      <c r="B217" s="5">
        <v>6.7605721057999997</v>
      </c>
      <c r="C217" s="5">
        <v>23.368493014999999</v>
      </c>
      <c r="D217" s="5">
        <v>3.3170327820000001</v>
      </c>
      <c r="E217" s="5">
        <v>35.127399488999998</v>
      </c>
      <c r="F217" s="5">
        <v>16.604237962999999</v>
      </c>
      <c r="G217" s="5">
        <v>25.302897977000001</v>
      </c>
      <c r="H217" s="5"/>
      <c r="I217" s="5"/>
    </row>
    <row r="218" spans="1:9" x14ac:dyDescent="0.2">
      <c r="A218" s="1">
        <v>45200</v>
      </c>
      <c r="B218" s="5">
        <v>6.7532399762999997</v>
      </c>
      <c r="C218" s="5">
        <v>23.404894419000001</v>
      </c>
      <c r="D218" s="5">
        <v>3.275249718</v>
      </c>
      <c r="E218" s="5">
        <v>35.345042186999997</v>
      </c>
      <c r="F218" s="5">
        <v>16.262909918999998</v>
      </c>
      <c r="G218" s="5">
        <v>25.364534748000001</v>
      </c>
      <c r="H218" s="5"/>
      <c r="I218" s="5"/>
    </row>
    <row r="219" spans="1:9" x14ac:dyDescent="0.2">
      <c r="A219" s="1">
        <v>45231</v>
      </c>
      <c r="B219" s="5">
        <v>6.7762393920999999</v>
      </c>
      <c r="C219" s="5">
        <v>23.941026879999999</v>
      </c>
      <c r="D219" s="5">
        <v>3.3274188333999999</v>
      </c>
      <c r="E219" s="5">
        <v>36.499324424000001</v>
      </c>
      <c r="F219" s="5">
        <v>16.023418404000001</v>
      </c>
      <c r="G219" s="5">
        <v>25.463605399999999</v>
      </c>
      <c r="H219" s="5"/>
      <c r="I219" s="5"/>
    </row>
    <row r="220" spans="1:9" x14ac:dyDescent="0.2">
      <c r="A220" s="1">
        <v>45261</v>
      </c>
      <c r="B220" s="5">
        <v>6.7809522103999997</v>
      </c>
      <c r="C220" s="5">
        <v>24.497297743000001</v>
      </c>
      <c r="D220" s="5">
        <v>3.4029998395000001</v>
      </c>
      <c r="E220" s="5">
        <v>36.609770361000002</v>
      </c>
      <c r="F220" s="5">
        <v>15.303559763000001</v>
      </c>
      <c r="G220" s="5">
        <v>25.353484600000002</v>
      </c>
      <c r="H220" s="5"/>
      <c r="I220" s="5"/>
    </row>
    <row r="221" spans="1:9" x14ac:dyDescent="0.2">
      <c r="A221" s="1">
        <v>45292</v>
      </c>
      <c r="B221" s="5">
        <v>6.6375390960000002</v>
      </c>
      <c r="C221" s="5">
        <v>23.263193798</v>
      </c>
      <c r="D221" s="5">
        <v>2.965865333</v>
      </c>
      <c r="E221" s="5">
        <v>36.548222475000003</v>
      </c>
      <c r="F221" s="5">
        <v>15.592298263</v>
      </c>
      <c r="G221" s="5">
        <v>24.198443058999999</v>
      </c>
      <c r="H221" s="5"/>
      <c r="I221" s="5"/>
    </row>
    <row r="222" spans="1:9" x14ac:dyDescent="0.2">
      <c r="A222" s="1">
        <v>45323</v>
      </c>
      <c r="B222" s="5">
        <v>6.9767203414000001</v>
      </c>
      <c r="C222" s="5">
        <v>24.225307549</v>
      </c>
      <c r="D222" s="5">
        <v>3.3256648916999998</v>
      </c>
      <c r="E222" s="5">
        <v>36.791852945999999</v>
      </c>
      <c r="F222" s="5">
        <v>16.168524037000001</v>
      </c>
      <c r="G222" s="5">
        <v>24.997819238999998</v>
      </c>
      <c r="H222" s="5"/>
      <c r="I222" s="5"/>
    </row>
    <row r="223" spans="1:9" x14ac:dyDescent="0.2">
      <c r="A223" s="1">
        <v>45352</v>
      </c>
      <c r="B223" s="5">
        <v>6.8229790883000003</v>
      </c>
      <c r="C223" s="5">
        <v>24.011413031</v>
      </c>
      <c r="D223" s="5">
        <v>3.2652642355000001</v>
      </c>
      <c r="E223" s="5">
        <v>34.525453607999999</v>
      </c>
      <c r="F223" s="5">
        <v>15.494826666</v>
      </c>
      <c r="G223" s="5">
        <v>25.487232422000002</v>
      </c>
      <c r="H223" s="5"/>
      <c r="I223" s="5"/>
    </row>
    <row r="224" spans="1:9" x14ac:dyDescent="0.2">
      <c r="A224" s="1">
        <v>45383</v>
      </c>
      <c r="B224" s="5">
        <v>6.6243078105000004</v>
      </c>
      <c r="C224" s="5">
        <v>24.223888033000001</v>
      </c>
      <c r="D224" s="5">
        <v>3.3529866625999998</v>
      </c>
      <c r="E224" s="5">
        <v>34.663972821999998</v>
      </c>
      <c r="F224" s="5">
        <v>14.741797869999999</v>
      </c>
      <c r="G224" s="5">
        <v>25.168187915000001</v>
      </c>
      <c r="H224" s="5"/>
      <c r="I224" s="5"/>
    </row>
    <row r="225" spans="1:9" x14ac:dyDescent="0.2">
      <c r="A225" s="1">
        <v>45413</v>
      </c>
      <c r="B225" s="5">
        <v>7.1014285204999998</v>
      </c>
      <c r="C225" s="5">
        <v>24.370539033</v>
      </c>
      <c r="D225" s="5">
        <v>3.3812328345</v>
      </c>
      <c r="E225" s="5">
        <v>34.64757848</v>
      </c>
      <c r="F225" s="5">
        <v>14.177787277</v>
      </c>
      <c r="G225" s="5">
        <v>25.237477532</v>
      </c>
      <c r="H225" s="5"/>
      <c r="I225" s="5"/>
    </row>
    <row r="226" spans="1:9" x14ac:dyDescent="0.2">
      <c r="A226" s="1">
        <v>45444</v>
      </c>
      <c r="B226" s="5">
        <v>6.8791481985000003</v>
      </c>
      <c r="C226" s="5">
        <v>24.995285377999998</v>
      </c>
      <c r="D226" s="5">
        <v>3.3668617715</v>
      </c>
      <c r="E226" s="5">
        <v>35.542974287</v>
      </c>
      <c r="F226" s="5">
        <v>14.210791973999999</v>
      </c>
      <c r="G226" s="5">
        <v>25.052203083999999</v>
      </c>
      <c r="H226" s="5"/>
      <c r="I226" s="5"/>
    </row>
    <row r="227" spans="1:9" x14ac:dyDescent="0.2">
      <c r="A227" s="1">
        <v>45474</v>
      </c>
      <c r="B227" s="5">
        <v>6.8326974530999998</v>
      </c>
      <c r="C227" s="5">
        <v>25.950188656000002</v>
      </c>
      <c r="D227" s="5">
        <v>3.341300226</v>
      </c>
      <c r="E227" s="5">
        <v>36.211121271000003</v>
      </c>
      <c r="F227" s="5">
        <v>14.574669382</v>
      </c>
      <c r="G227" s="5">
        <v>24.338180329</v>
      </c>
      <c r="H227" s="5"/>
      <c r="I227" s="5"/>
    </row>
    <row r="228" spans="1:9" x14ac:dyDescent="0.2">
      <c r="A228" s="1">
        <v>45505</v>
      </c>
      <c r="B228" s="5">
        <v>6.7988627924999996</v>
      </c>
      <c r="C228" s="5">
        <v>26.417760592</v>
      </c>
      <c r="D228" s="5">
        <v>3.4284620243999999</v>
      </c>
      <c r="E228" s="5">
        <v>35.14566877</v>
      </c>
      <c r="F228" s="5">
        <v>14.578963114</v>
      </c>
      <c r="G228" s="5">
        <v>23.995862009</v>
      </c>
      <c r="H228" s="5"/>
      <c r="I228" s="5"/>
    </row>
    <row r="229" spans="1:9" x14ac:dyDescent="0.2">
      <c r="A229" s="1">
        <v>45536</v>
      </c>
      <c r="B229" s="5">
        <v>6.7021366398</v>
      </c>
      <c r="C229" s="5">
        <v>26.446323637999999</v>
      </c>
      <c r="D229" s="5">
        <v>3.4736814071</v>
      </c>
      <c r="E229" s="5">
        <v>35.048125536000001</v>
      </c>
      <c r="F229" s="5">
        <v>14.189203059</v>
      </c>
      <c r="G229" s="5">
        <v>23.716079216000001</v>
      </c>
      <c r="H229" s="5"/>
      <c r="I229" s="5"/>
    </row>
    <row r="230" spans="1:9" x14ac:dyDescent="0.2">
      <c r="A230" s="1">
        <v>45566</v>
      </c>
      <c r="B230" s="5">
        <v>6.9161536335999996</v>
      </c>
      <c r="C230" s="5">
        <v>26.973646142</v>
      </c>
      <c r="D230" s="5">
        <v>3.3132429139999999</v>
      </c>
      <c r="E230" s="5">
        <v>35.265135041000001</v>
      </c>
      <c r="F230" s="5">
        <v>14.184773862</v>
      </c>
      <c r="G230" s="5">
        <v>23.842243546999999</v>
      </c>
      <c r="H230" s="5"/>
      <c r="I230" s="5"/>
    </row>
    <row r="231" spans="1:9" x14ac:dyDescent="0.2">
      <c r="A231" s="1">
        <v>45597</v>
      </c>
      <c r="B231" s="5">
        <v>6.8247649118</v>
      </c>
      <c r="C231" s="5">
        <v>26.774829317999998</v>
      </c>
      <c r="D231" s="5">
        <v>3.3676661181999998</v>
      </c>
      <c r="E231" s="5">
        <v>35.447241767999998</v>
      </c>
      <c r="F231" s="5">
        <v>14.242684424</v>
      </c>
      <c r="G231" s="5">
        <v>24.14228902</v>
      </c>
      <c r="H231" s="5"/>
      <c r="I231" s="5"/>
    </row>
    <row r="232" spans="1:9" x14ac:dyDescent="0.2">
      <c r="A232" s="1">
        <v>45627</v>
      </c>
      <c r="B232" s="5">
        <v>6.7958943020999998</v>
      </c>
      <c r="C232" s="5">
        <v>27.257521985</v>
      </c>
      <c r="D232" s="5">
        <v>3.2734843135</v>
      </c>
      <c r="E232" s="5">
        <v>36.899283474000001</v>
      </c>
      <c r="F232" s="5">
        <v>14.194937502</v>
      </c>
      <c r="G232" s="5">
        <v>24.519846461</v>
      </c>
      <c r="H232" s="5"/>
      <c r="I232" s="5"/>
    </row>
    <row r="233" spans="1:9" x14ac:dyDescent="0.2">
      <c r="A233" s="1">
        <v>45658</v>
      </c>
      <c r="B233" s="5">
        <v>6.7291128297</v>
      </c>
      <c r="C233" s="5">
        <v>26.750474248</v>
      </c>
      <c r="D233" s="5">
        <v>3.2323398466</v>
      </c>
      <c r="E233" s="5">
        <v>36.061125367000002</v>
      </c>
      <c r="F233" s="5">
        <v>14.308338712999999</v>
      </c>
      <c r="G233" s="5">
        <v>24.044242114999999</v>
      </c>
      <c r="H233" s="5"/>
      <c r="I233" s="5"/>
    </row>
    <row r="234" spans="1:9" x14ac:dyDescent="0.2">
      <c r="A234" s="1">
        <v>45689</v>
      </c>
      <c r="B234" s="5">
        <v>7.0053729424000002</v>
      </c>
      <c r="C234" s="5">
        <v>27.211608805000001</v>
      </c>
      <c r="D234" s="5">
        <v>3.1708716016</v>
      </c>
      <c r="E234" s="5">
        <v>36.411895215999998</v>
      </c>
      <c r="F234" s="5">
        <v>14.554504937000001</v>
      </c>
      <c r="G234" s="5">
        <v>23.702403898</v>
      </c>
      <c r="H234" s="5"/>
      <c r="I234" s="5"/>
    </row>
    <row r="235" spans="1:9" x14ac:dyDescent="0.2">
      <c r="A235" s="1">
        <v>45717</v>
      </c>
      <c r="B235" s="5">
        <v>6.8436797818999997</v>
      </c>
      <c r="C235" s="5">
        <v>27.799595675999999</v>
      </c>
      <c r="D235" s="5">
        <v>3.3329871166</v>
      </c>
      <c r="E235" s="5">
        <v>36.399079405000002</v>
      </c>
      <c r="F235" s="5">
        <v>15.889903297</v>
      </c>
      <c r="G235" s="5">
        <v>24.758779289</v>
      </c>
      <c r="H235" s="5"/>
      <c r="I235" s="5"/>
    </row>
    <row r="236" spans="1:9" x14ac:dyDescent="0.2">
      <c r="A236" s="1">
        <v>45748</v>
      </c>
      <c r="B236" s="5">
        <v>6.9304751742999997</v>
      </c>
      <c r="C236" s="5">
        <v>27.821588464000001</v>
      </c>
      <c r="D236" s="5">
        <v>3.3706897162999998</v>
      </c>
      <c r="E236" s="5">
        <v>36.330339617999996</v>
      </c>
      <c r="F236" s="5">
        <v>15.456818457000001</v>
      </c>
      <c r="G236" s="5">
        <v>24.799113923</v>
      </c>
      <c r="H236" s="5"/>
      <c r="I236" s="5"/>
    </row>
    <row r="237" spans="1:9" x14ac:dyDescent="0.2">
      <c r="A237" s="1">
        <v>45778</v>
      </c>
      <c r="B237" s="5">
        <v>6.7528119375999998</v>
      </c>
      <c r="C237" s="5">
        <v>28.033572293999999</v>
      </c>
      <c r="D237" s="5">
        <v>3.3032047889</v>
      </c>
      <c r="E237" s="5">
        <v>36.507702709999997</v>
      </c>
      <c r="F237" s="5">
        <v>15.015726862999999</v>
      </c>
      <c r="G237" s="5">
        <v>25.041993954999999</v>
      </c>
      <c r="H237" s="5"/>
      <c r="I237" s="5"/>
    </row>
    <row r="238" spans="1:9" x14ac:dyDescent="0.2">
      <c r="A238" s="1">
        <v>45809</v>
      </c>
      <c r="B238" s="5">
        <v>6.7099166683</v>
      </c>
      <c r="C238" s="5">
        <v>28.264859272999999</v>
      </c>
      <c r="D238" s="5">
        <v>3.3884189375</v>
      </c>
      <c r="E238" s="5">
        <v>37.223538566000002</v>
      </c>
      <c r="F238" s="5">
        <v>14.395049572</v>
      </c>
      <c r="G238" s="5">
        <v>25.350978637000001</v>
      </c>
      <c r="H238" s="5"/>
      <c r="I238" s="5"/>
    </row>
    <row r="239" spans="1:9" x14ac:dyDescent="0.2">
      <c r="A239" s="1">
        <v>45839</v>
      </c>
      <c r="B239" s="5">
        <v>7.0723018656000001</v>
      </c>
      <c r="C239" s="5">
        <v>26.897240602</v>
      </c>
      <c r="D239" s="5">
        <v>3.4552070816999998</v>
      </c>
      <c r="E239" s="5">
        <v>36.76408558</v>
      </c>
      <c r="F239" s="5">
        <v>15.50861465</v>
      </c>
      <c r="G239" s="5">
        <v>26.831950033999998</v>
      </c>
      <c r="H239" s="5"/>
      <c r="I239" s="5"/>
    </row>
    <row r="240" spans="1:9" x14ac:dyDescent="0.2">
      <c r="A240" s="1">
        <v>45870</v>
      </c>
      <c r="B240" s="5">
        <v>6.9178647636999999</v>
      </c>
      <c r="C240" s="5">
        <v>27.613747141000001</v>
      </c>
      <c r="D240" s="5">
        <v>3.328577084</v>
      </c>
      <c r="E240" s="5">
        <v>36.257605036000001</v>
      </c>
      <c r="F240" s="5">
        <v>15.040183040000001</v>
      </c>
      <c r="G240" s="5">
        <v>28.033795494</v>
      </c>
      <c r="H240" s="5"/>
      <c r="I240" s="5"/>
    </row>
    <row r="241" spans="1:9" x14ac:dyDescent="0.2">
      <c r="A241" s="1">
        <v>45901</v>
      </c>
      <c r="B241" s="5">
        <v>6.9615870577000001</v>
      </c>
      <c r="C241" s="5">
        <v>27.971670778</v>
      </c>
      <c r="D241" s="5">
        <v>3.4018929299999998</v>
      </c>
      <c r="E241" s="5">
        <v>37.544334608</v>
      </c>
      <c r="F241" s="5">
        <v>15.961718449999999</v>
      </c>
      <c r="G241" s="5">
        <v>24.960408394000002</v>
      </c>
      <c r="H241" s="5"/>
      <c r="I241" s="5"/>
    </row>
    <row r="242" spans="1:9" x14ac:dyDescent="0.2">
      <c r="A242" s="1">
        <v>45931</v>
      </c>
      <c r="B242" s="5">
        <v>6.9155913858</v>
      </c>
      <c r="C242" s="5">
        <v>28.284635621</v>
      </c>
      <c r="D242" s="5">
        <v>3.4247652396000001</v>
      </c>
      <c r="E242" s="5">
        <v>37.736741674999998</v>
      </c>
      <c r="F242" s="5">
        <v>15.887007635</v>
      </c>
      <c r="G242" s="5">
        <v>24.829531014000001</v>
      </c>
      <c r="H242" s="5"/>
      <c r="I242" s="5"/>
    </row>
    <row r="243" spans="1:9" x14ac:dyDescent="0.2">
      <c r="A243" s="1">
        <v>45962</v>
      </c>
      <c r="B243" s="5">
        <v>6.8630902459999996</v>
      </c>
      <c r="C243" s="5">
        <v>28.27410077</v>
      </c>
      <c r="D243" s="5">
        <v>3.4464397620999998</v>
      </c>
      <c r="E243" s="5">
        <v>37.972510464999999</v>
      </c>
      <c r="F243" s="5">
        <v>15.851056793</v>
      </c>
      <c r="G243" s="5">
        <v>24.561590463999998</v>
      </c>
      <c r="H243" s="5"/>
      <c r="I243" s="5"/>
    </row>
    <row r="244" spans="1:9" x14ac:dyDescent="0.2">
      <c r="A244" s="1">
        <v>45992</v>
      </c>
      <c r="B244" s="5">
        <v>6.8672811218999996</v>
      </c>
      <c r="C244" s="5">
        <v>28.151283855999999</v>
      </c>
      <c r="D244" s="5">
        <v>3.4570497762999999</v>
      </c>
      <c r="E244" s="5">
        <v>37.903998246999997</v>
      </c>
      <c r="F244" s="5">
        <v>15.721100486999999</v>
      </c>
      <c r="G244" s="5">
        <v>24.349564960999999</v>
      </c>
      <c r="H244" s="5"/>
      <c r="I244" s="5"/>
    </row>
    <row r="245" spans="1:9" x14ac:dyDescent="0.2">
      <c r="A245" s="1">
        <v>46023</v>
      </c>
      <c r="B245" s="5">
        <v>6.8784209938999998</v>
      </c>
      <c r="C245" s="5">
        <v>28.395153212</v>
      </c>
      <c r="D245" s="5">
        <v>3.4393622032</v>
      </c>
      <c r="E245" s="5">
        <v>37.630383928999997</v>
      </c>
      <c r="F245" s="5">
        <v>15.604923538</v>
      </c>
      <c r="G245" s="5">
        <v>24.810203059999999</v>
      </c>
      <c r="H245" s="5"/>
      <c r="I245" s="5"/>
    </row>
    <row r="246" spans="1:9" x14ac:dyDescent="0.2">
      <c r="A246" s="1">
        <v>46054</v>
      </c>
      <c r="B246" s="5">
        <v>6.8057536166999997</v>
      </c>
      <c r="C246" s="5">
        <v>27.385726373000001</v>
      </c>
      <c r="D246" s="5">
        <v>3.1910784766</v>
      </c>
      <c r="E246" s="5">
        <v>37.288502340999997</v>
      </c>
      <c r="F246" s="5">
        <v>15.602262778</v>
      </c>
      <c r="G246" s="5">
        <v>23.581109639000001</v>
      </c>
      <c r="H246" s="5"/>
      <c r="I246" s="5"/>
    </row>
    <row r="247" spans="1:9" x14ac:dyDescent="0.2">
      <c r="A247" s="1">
        <v>46082</v>
      </c>
      <c r="B247" s="5">
        <v>6.9589568362999996</v>
      </c>
      <c r="C247" s="5">
        <v>28.011851969999999</v>
      </c>
      <c r="D247" s="5">
        <v>3.3130616892</v>
      </c>
      <c r="E247" s="5">
        <v>37.996735780999998</v>
      </c>
      <c r="F247" s="5">
        <v>15.406800970000001</v>
      </c>
      <c r="G247" s="5">
        <v>23.93669556</v>
      </c>
      <c r="H247" s="5"/>
      <c r="I247" s="5"/>
    </row>
    <row r="248" spans="1:9" x14ac:dyDescent="0.2">
      <c r="A248" s="1">
        <v>46113</v>
      </c>
      <c r="B248" s="5">
        <v>6.9343928346999997</v>
      </c>
      <c r="C248" s="5">
        <v>28.147502142</v>
      </c>
      <c r="D248" s="5">
        <v>3.3468504935999999</v>
      </c>
      <c r="E248" s="5">
        <v>38.131387576999998</v>
      </c>
      <c r="F248" s="5">
        <v>15.924833262</v>
      </c>
      <c r="G248" s="5">
        <v>23.840345932000002</v>
      </c>
      <c r="H248" s="5"/>
      <c r="I248" s="5"/>
    </row>
    <row r="249" spans="1:9" x14ac:dyDescent="0.2">
      <c r="A249" s="1">
        <v>46143</v>
      </c>
      <c r="B249" s="5">
        <v>6.9049098995999998</v>
      </c>
      <c r="C249" s="5">
        <v>28.138482084</v>
      </c>
      <c r="D249" s="5">
        <v>3.3495469201999999</v>
      </c>
      <c r="E249" s="5">
        <v>38.118415777999999</v>
      </c>
      <c r="F249" s="5">
        <v>15.836838293</v>
      </c>
      <c r="G249" s="5">
        <v>23.853681437999999</v>
      </c>
      <c r="H249" s="5"/>
      <c r="I249" s="5"/>
    </row>
    <row r="250" spans="1:9" x14ac:dyDescent="0.2">
      <c r="A250" s="1">
        <v>46174</v>
      </c>
      <c r="B250" s="5">
        <v>6.8790850176999996</v>
      </c>
      <c r="C250" s="5">
        <v>28.195019658</v>
      </c>
      <c r="D250" s="5">
        <v>3.3485705309</v>
      </c>
      <c r="E250" s="5">
        <v>37.648651766999997</v>
      </c>
      <c r="F250" s="5">
        <v>15.935175173999999</v>
      </c>
      <c r="G250" s="5">
        <v>23.857006956999999</v>
      </c>
      <c r="H250" s="5"/>
      <c r="I250" s="5"/>
    </row>
    <row r="251" spans="1:9" x14ac:dyDescent="0.2">
      <c r="A251" s="1">
        <v>46204</v>
      </c>
      <c r="B251" s="5">
        <v>6.8550742208999997</v>
      </c>
      <c r="C251" s="5">
        <v>28.177019083000001</v>
      </c>
      <c r="D251" s="5">
        <v>3.3560867888999999</v>
      </c>
      <c r="E251" s="5">
        <v>37.493849185999998</v>
      </c>
      <c r="F251" s="5">
        <v>15.931410343</v>
      </c>
      <c r="G251" s="5">
        <v>23.905723824999999</v>
      </c>
      <c r="H251" s="5"/>
      <c r="I251" s="5"/>
    </row>
    <row r="252" spans="1:9" x14ac:dyDescent="0.2">
      <c r="A252" s="1">
        <v>46235</v>
      </c>
      <c r="B252" s="5">
        <v>6.8351909216999998</v>
      </c>
      <c r="C252" s="5">
        <v>28.207239921999999</v>
      </c>
      <c r="D252" s="5">
        <v>3.3608017745000001</v>
      </c>
      <c r="E252" s="5">
        <v>37.388997414999999</v>
      </c>
      <c r="F252" s="5">
        <v>15.946556228</v>
      </c>
      <c r="G252" s="5">
        <v>23.931465940999999</v>
      </c>
      <c r="H252" s="5"/>
      <c r="I252" s="5"/>
    </row>
    <row r="253" spans="1:9" x14ac:dyDescent="0.2">
      <c r="A253" s="1">
        <v>46266</v>
      </c>
      <c r="B253" s="5">
        <v>6.8152637519999999</v>
      </c>
      <c r="C253" s="5">
        <v>28.233474444999999</v>
      </c>
      <c r="D253" s="5">
        <v>3.3721903330999998</v>
      </c>
      <c r="E253" s="5">
        <v>37.383209893999997</v>
      </c>
      <c r="F253" s="5">
        <v>16.047656181000001</v>
      </c>
      <c r="G253" s="5">
        <v>23.915394294999999</v>
      </c>
      <c r="H253" s="5"/>
      <c r="I253" s="5"/>
    </row>
    <row r="254" spans="1:9" x14ac:dyDescent="0.2">
      <c r="A254" s="1">
        <v>46296</v>
      </c>
      <c r="B254" s="5">
        <v>6.7851265059000001</v>
      </c>
      <c r="C254" s="5">
        <v>28.155019956</v>
      </c>
      <c r="D254" s="5">
        <v>3.3987085282999998</v>
      </c>
      <c r="E254" s="5">
        <v>37.402899173000002</v>
      </c>
      <c r="F254" s="5">
        <v>16.139803666999999</v>
      </c>
      <c r="G254" s="5">
        <v>23.878353453999999</v>
      </c>
      <c r="H254" s="5"/>
      <c r="I254" s="5"/>
    </row>
    <row r="255" spans="1:9" x14ac:dyDescent="0.2">
      <c r="A255" s="1">
        <v>46327</v>
      </c>
      <c r="B255" s="5">
        <v>6.7588040717000002</v>
      </c>
      <c r="C255" s="5">
        <v>28.168462095999999</v>
      </c>
      <c r="D255" s="5">
        <v>3.4090652220000002</v>
      </c>
      <c r="E255" s="5">
        <v>37.610824868999998</v>
      </c>
      <c r="F255" s="5">
        <v>16.314089804999998</v>
      </c>
      <c r="G255" s="5">
        <v>23.649634402</v>
      </c>
      <c r="H255" s="5"/>
      <c r="I255" s="5"/>
    </row>
    <row r="256" spans="1:9" x14ac:dyDescent="0.2">
      <c r="A256" s="1">
        <v>46357</v>
      </c>
      <c r="B256" s="5">
        <v>6.7353969821000002</v>
      </c>
      <c r="C256" s="5">
        <v>28.101426903</v>
      </c>
      <c r="D256" s="5">
        <v>3.4037251437</v>
      </c>
      <c r="E256" s="5">
        <v>37.742818753000002</v>
      </c>
      <c r="F256" s="5">
        <v>16.457782051999999</v>
      </c>
      <c r="G256" s="5">
        <v>23.469735971999999</v>
      </c>
      <c r="H256" s="5"/>
      <c r="I256" s="5"/>
    </row>
    <row r="257" spans="1:8" x14ac:dyDescent="0.2">
      <c r="A257" s="1"/>
      <c r="B257" s="5"/>
      <c r="C257" s="5"/>
      <c r="D257" s="275"/>
      <c r="G257" s="30"/>
      <c r="H257" s="13"/>
    </row>
    <row r="258" spans="1:8" x14ac:dyDescent="0.2">
      <c r="A258" s="267" t="s">
        <v>997</v>
      </c>
    </row>
    <row r="259" spans="1:8" x14ac:dyDescent="0.2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">
      <c r="A261" s="3"/>
      <c r="B261" s="4" t="s">
        <v>330</v>
      </c>
    </row>
    <row r="262" spans="1:8" x14ac:dyDescent="0.2">
      <c r="A262" s="13">
        <v>82</v>
      </c>
      <c r="B262">
        <v>0</v>
      </c>
    </row>
    <row r="263" spans="1:8" x14ac:dyDescent="0.2">
      <c r="A263" s="13">
        <v>82</v>
      </c>
      <c r="B263">
        <v>1</v>
      </c>
    </row>
  </sheetData>
  <phoneticPr fontId="27" type="noConversion"/>
  <hyperlinks>
    <hyperlink ref="A3" location="Contents!A1" display="Return to Contents" xr:uid="{82A6DCAA-D140-4E83-AD0D-41A40A0740E3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8918-5324-4A5F-B2E2-E4E465EAB7B8}">
  <sheetPr>
    <pageSetUpPr fitToPage="1"/>
  </sheetPr>
  <dimension ref="A1:Q263"/>
  <sheetViews>
    <sheetView zoomScaleNormal="100" workbookViewId="0"/>
  </sheetViews>
  <sheetFormatPr defaultRowHeight="12.75" x14ac:dyDescent="0.2"/>
  <cols>
    <col min="1" max="1" width="9.28515625" customWidth="1"/>
    <col min="16" max="16" width="28.28515625" customWidth="1"/>
    <col min="17" max="17" width="9.7109375" customWidth="1"/>
  </cols>
  <sheetData>
    <row r="1" spans="1:17" x14ac:dyDescent="0.2">
      <c r="K1" s="87"/>
      <c r="L1" s="87"/>
    </row>
    <row r="2" spans="1:17" ht="15.75" x14ac:dyDescent="0.25">
      <c r="A2" s="31" t="s">
        <v>967</v>
      </c>
      <c r="L2" s="87"/>
    </row>
    <row r="3" spans="1:17" x14ac:dyDescent="0.2">
      <c r="A3" s="16" t="s">
        <v>16</v>
      </c>
      <c r="L3" s="87"/>
    </row>
    <row r="4" spans="1:17" x14ac:dyDescent="0.2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7"/>
    </row>
    <row r="5" spans="1:17" x14ac:dyDescent="0.2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P5" s="132" t="s">
        <v>331</v>
      </c>
      <c r="Q5" s="133"/>
    </row>
    <row r="6" spans="1:17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P6" s="274" t="s">
        <v>628</v>
      </c>
      <c r="Q6" s="273" t="s">
        <v>666</v>
      </c>
    </row>
    <row r="7" spans="1:17" x14ac:dyDescent="0.2">
      <c r="A7" s="277"/>
      <c r="B7" s="277"/>
      <c r="C7" s="277"/>
      <c r="D7" s="277"/>
      <c r="E7" s="277"/>
      <c r="F7" s="277"/>
      <c r="G7" s="277"/>
      <c r="H7" s="277"/>
      <c r="I7" s="277"/>
      <c r="J7" s="277"/>
      <c r="K7" s="277"/>
      <c r="P7" s="168" t="s">
        <v>626</v>
      </c>
      <c r="Q7" s="273" t="s">
        <v>667</v>
      </c>
    </row>
    <row r="8" spans="1:17" x14ac:dyDescent="0.2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P8" s="168" t="s">
        <v>627</v>
      </c>
      <c r="Q8" s="273" t="s">
        <v>668</v>
      </c>
    </row>
    <row r="9" spans="1:17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P9" s="168" t="s">
        <v>665</v>
      </c>
      <c r="Q9" s="273" t="s">
        <v>669</v>
      </c>
    </row>
    <row r="10" spans="1:17" x14ac:dyDescent="0.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P10" s="168" t="s">
        <v>642</v>
      </c>
      <c r="Q10" s="273" t="s">
        <v>670</v>
      </c>
    </row>
    <row r="11" spans="1:17" x14ac:dyDescent="0.2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P11" s="168" t="s">
        <v>6</v>
      </c>
      <c r="Q11" s="273" t="s">
        <v>671</v>
      </c>
    </row>
    <row r="12" spans="1:17" x14ac:dyDescent="0.2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7" x14ac:dyDescent="0.2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7" x14ac:dyDescent="0.2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7" x14ac:dyDescent="0.2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7" ht="15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M16" s="413"/>
    </row>
    <row r="17" spans="1:11" x14ac:dyDescent="0.2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.75" customHeight="1" x14ac:dyDescent="0.2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3"/>
      <c r="C26" s="270"/>
      <c r="D26" s="270"/>
      <c r="E26" s="270"/>
    </row>
    <row r="27" spans="1:11" x14ac:dyDescent="0.2">
      <c r="A27" s="2"/>
      <c r="B27" s="26"/>
    </row>
    <row r="28" spans="1:11" x14ac:dyDescent="0.2">
      <c r="A28" s="4"/>
      <c r="B28" s="44" t="s">
        <v>628</v>
      </c>
      <c r="C28" s="54" t="s">
        <v>626</v>
      </c>
      <c r="D28" s="54" t="s">
        <v>627</v>
      </c>
      <c r="E28" s="54" t="s">
        <v>665</v>
      </c>
      <c r="F28" s="54" t="s">
        <v>642</v>
      </c>
      <c r="G28" s="54" t="s">
        <v>6</v>
      </c>
    </row>
    <row r="29" spans="1:11" x14ac:dyDescent="0.2">
      <c r="A29" s="1">
        <f t="shared" ref="A29:A92" si="0">EOMONTH(A30,-1)</f>
        <v>39478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11" x14ac:dyDescent="0.2">
      <c r="A30" s="1">
        <f t="shared" si="0"/>
        <v>39507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/>
      <c r="I30" s="5"/>
    </row>
    <row r="31" spans="1:11" x14ac:dyDescent="0.2">
      <c r="A31" s="1">
        <f t="shared" si="0"/>
        <v>39538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/>
      <c r="I31" s="5"/>
    </row>
    <row r="32" spans="1:11" x14ac:dyDescent="0.2">
      <c r="A32" s="1">
        <f t="shared" si="0"/>
        <v>39568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/>
      <c r="I32" s="5"/>
    </row>
    <row r="33" spans="1:9" x14ac:dyDescent="0.2">
      <c r="A33" s="1">
        <f t="shared" si="0"/>
        <v>39599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/>
      <c r="I33" s="5"/>
    </row>
    <row r="34" spans="1:9" x14ac:dyDescent="0.2">
      <c r="A34" s="1">
        <f t="shared" si="0"/>
        <v>39629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/>
      <c r="I34" s="5"/>
    </row>
    <row r="35" spans="1:9" x14ac:dyDescent="0.2">
      <c r="A35" s="1">
        <f t="shared" si="0"/>
        <v>39660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/>
      <c r="I35" s="5"/>
    </row>
    <row r="36" spans="1:9" x14ac:dyDescent="0.2">
      <c r="A36" s="1">
        <f t="shared" si="0"/>
        <v>39691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/>
      <c r="I36" s="5"/>
    </row>
    <row r="37" spans="1:9" x14ac:dyDescent="0.2">
      <c r="A37" s="1">
        <f t="shared" si="0"/>
        <v>39721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/>
      <c r="I37" s="5"/>
    </row>
    <row r="38" spans="1:9" x14ac:dyDescent="0.2">
      <c r="A38" s="1">
        <f t="shared" si="0"/>
        <v>39752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/>
      <c r="I38" s="5"/>
    </row>
    <row r="39" spans="1:9" x14ac:dyDescent="0.2">
      <c r="A39" s="1">
        <f t="shared" si="0"/>
        <v>39782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/>
      <c r="I39" s="5"/>
    </row>
    <row r="40" spans="1:9" x14ac:dyDescent="0.2">
      <c r="A40" s="1">
        <f t="shared" si="0"/>
        <v>39813</v>
      </c>
      <c r="B40" s="5">
        <v>5.5196467742000002E-2</v>
      </c>
      <c r="C40" s="5">
        <v>0.90958362903000001</v>
      </c>
      <c r="D40" s="5">
        <v>0.21389710547999999</v>
      </c>
      <c r="E40" s="5">
        <v>4.5078044194000001E-2</v>
      </c>
      <c r="F40" s="5">
        <v>5.5121214839000003E-2</v>
      </c>
      <c r="G40" s="5">
        <v>1.9250025046000001</v>
      </c>
      <c r="H40" s="5"/>
      <c r="I40" s="5"/>
    </row>
    <row r="41" spans="1:9" x14ac:dyDescent="0.2">
      <c r="A41" s="1">
        <f t="shared" si="0"/>
        <v>39844</v>
      </c>
      <c r="B41" s="5">
        <v>5.3327747097E-2</v>
      </c>
      <c r="C41" s="5">
        <v>0.90966343870999999</v>
      </c>
      <c r="D41" s="5">
        <v>0.19925349903</v>
      </c>
      <c r="E41" s="5">
        <v>4.0415520000000003E-2</v>
      </c>
      <c r="F41" s="5">
        <v>5.5921843226000002E-2</v>
      </c>
      <c r="G41" s="5">
        <v>1.9254986333999999</v>
      </c>
      <c r="H41" s="5"/>
      <c r="I41" s="5"/>
    </row>
    <row r="42" spans="1:9" x14ac:dyDescent="0.2">
      <c r="A42" s="1">
        <f t="shared" si="0"/>
        <v>39872</v>
      </c>
      <c r="B42" s="5">
        <v>5.2965069642999997E-2</v>
      </c>
      <c r="C42" s="5">
        <v>0.91165543214</v>
      </c>
      <c r="D42" s="5">
        <v>0.20499563286</v>
      </c>
      <c r="E42" s="5">
        <v>4.1134806785999997E-2</v>
      </c>
      <c r="F42" s="5">
        <v>5.3877029286000001E-2</v>
      </c>
      <c r="G42" s="5">
        <v>1.9437475767000001</v>
      </c>
      <c r="H42" s="5"/>
      <c r="I42" s="5"/>
    </row>
    <row r="43" spans="1:9" x14ac:dyDescent="0.2">
      <c r="A43" s="1">
        <f t="shared" si="0"/>
        <v>39903</v>
      </c>
      <c r="B43" s="5">
        <v>5.1433465806000001E-2</v>
      </c>
      <c r="C43" s="5">
        <v>0.90699106774000005</v>
      </c>
      <c r="D43" s="5">
        <v>0.20911734065000001</v>
      </c>
      <c r="E43" s="5">
        <v>4.3292948386999999E-2</v>
      </c>
      <c r="F43" s="5">
        <v>5.4364700322999997E-2</v>
      </c>
      <c r="G43" s="5">
        <v>1.8889615331</v>
      </c>
      <c r="H43" s="5"/>
      <c r="I43" s="5"/>
    </row>
    <row r="44" spans="1:9" x14ac:dyDescent="0.2">
      <c r="A44" s="1">
        <f t="shared" si="0"/>
        <v>39933</v>
      </c>
      <c r="B44" s="5">
        <v>5.2021474999999998E-2</v>
      </c>
      <c r="C44" s="5">
        <v>0.89331206333000002</v>
      </c>
      <c r="D44" s="5">
        <v>0.21107864433000001</v>
      </c>
      <c r="E44" s="5">
        <v>4.1175771999999999E-2</v>
      </c>
      <c r="F44" s="5">
        <v>5.2973500333000002E-2</v>
      </c>
      <c r="G44" s="5">
        <v>1.9097827005000001</v>
      </c>
      <c r="H44" s="5"/>
      <c r="I44" s="5"/>
    </row>
    <row r="45" spans="1:9" x14ac:dyDescent="0.2">
      <c r="A45" s="1">
        <f t="shared" si="0"/>
        <v>39964</v>
      </c>
      <c r="B45" s="5">
        <v>4.8973101613000003E-2</v>
      </c>
      <c r="C45" s="5">
        <v>0.88321305805999994</v>
      </c>
      <c r="D45" s="5">
        <v>0.21907256193999999</v>
      </c>
      <c r="E45" s="5">
        <v>4.0399228709999999E-2</v>
      </c>
      <c r="F45" s="5">
        <v>5.1251032903000003E-2</v>
      </c>
      <c r="G45" s="5">
        <v>1.9028734216000001</v>
      </c>
      <c r="H45" s="5"/>
      <c r="I45" s="5"/>
    </row>
    <row r="46" spans="1:9" x14ac:dyDescent="0.2">
      <c r="A46" s="1">
        <f t="shared" si="0"/>
        <v>39994</v>
      </c>
      <c r="B46" s="5">
        <v>4.7412032333000002E-2</v>
      </c>
      <c r="C46" s="5">
        <v>0.86873624332999999</v>
      </c>
      <c r="D46" s="5">
        <v>0.22710373967</v>
      </c>
      <c r="E46" s="5">
        <v>4.1541555666999998E-2</v>
      </c>
      <c r="F46" s="5">
        <v>4.9737830332999999E-2</v>
      </c>
      <c r="G46" s="5">
        <v>1.9029094937</v>
      </c>
      <c r="H46" s="5"/>
      <c r="I46" s="5"/>
    </row>
    <row r="47" spans="1:9" x14ac:dyDescent="0.2">
      <c r="A47" s="1">
        <f t="shared" si="0"/>
        <v>40025</v>
      </c>
      <c r="B47" s="5">
        <v>4.6700575805999997E-2</v>
      </c>
      <c r="C47" s="5">
        <v>0.86119129999999999</v>
      </c>
      <c r="D47" s="5">
        <v>0.23900929129000001</v>
      </c>
      <c r="E47" s="5">
        <v>3.9272491290000003E-2</v>
      </c>
      <c r="F47" s="5">
        <v>4.8081986452E-2</v>
      </c>
      <c r="G47" s="5">
        <v>1.8772996968</v>
      </c>
      <c r="H47" s="5"/>
      <c r="I47" s="5"/>
    </row>
    <row r="48" spans="1:9" x14ac:dyDescent="0.2">
      <c r="A48" s="1">
        <f t="shared" si="0"/>
        <v>40056</v>
      </c>
      <c r="B48" s="5">
        <v>4.5943496774000003E-2</v>
      </c>
      <c r="C48" s="5">
        <v>0.86850234516000002</v>
      </c>
      <c r="D48" s="5">
        <v>0.24253556161000001</v>
      </c>
      <c r="E48" s="5">
        <v>4.0042053548000001E-2</v>
      </c>
      <c r="F48" s="5">
        <v>4.8637480645000002E-2</v>
      </c>
      <c r="G48" s="5">
        <v>1.8654467671999999</v>
      </c>
      <c r="H48" s="5"/>
      <c r="I48" s="5"/>
    </row>
    <row r="49" spans="1:9" x14ac:dyDescent="0.2">
      <c r="A49" s="1">
        <f t="shared" si="0"/>
        <v>40086</v>
      </c>
      <c r="B49" s="5">
        <v>4.7681281999999998E-2</v>
      </c>
      <c r="C49" s="5">
        <v>0.87814977667000005</v>
      </c>
      <c r="D49" s="5">
        <v>0.24862582532999999</v>
      </c>
      <c r="E49" s="5">
        <v>4.1717806667E-2</v>
      </c>
      <c r="F49" s="5">
        <v>4.9344665332999998E-2</v>
      </c>
      <c r="G49" s="5">
        <v>1.8889172732999999</v>
      </c>
      <c r="H49" s="5"/>
      <c r="I49" s="5"/>
    </row>
    <row r="50" spans="1:9" x14ac:dyDescent="0.2">
      <c r="A50" s="1">
        <f t="shared" si="0"/>
        <v>40117</v>
      </c>
      <c r="B50" s="5">
        <v>4.8961882902999999E-2</v>
      </c>
      <c r="C50" s="5">
        <v>0.88348439354999997</v>
      </c>
      <c r="D50" s="5">
        <v>0.25173489097000001</v>
      </c>
      <c r="E50" s="5">
        <v>3.9881563548000001E-2</v>
      </c>
      <c r="F50" s="5">
        <v>4.7578377418999999E-2</v>
      </c>
      <c r="G50" s="5">
        <v>1.8686160526</v>
      </c>
      <c r="H50" s="5"/>
      <c r="I50" s="5"/>
    </row>
    <row r="51" spans="1:9" x14ac:dyDescent="0.2">
      <c r="A51" s="1">
        <f t="shared" si="0"/>
        <v>40147</v>
      </c>
      <c r="B51" s="5">
        <v>5.1745837667E-2</v>
      </c>
      <c r="C51" s="5">
        <v>0.89573278332999995</v>
      </c>
      <c r="D51" s="5">
        <v>0.25550454967000003</v>
      </c>
      <c r="E51" s="5">
        <v>4.0164614332999997E-2</v>
      </c>
      <c r="F51" s="5">
        <v>4.8751988332999999E-2</v>
      </c>
      <c r="G51" s="5">
        <v>1.8773654040000001</v>
      </c>
      <c r="H51" s="5"/>
      <c r="I51" s="5"/>
    </row>
    <row r="52" spans="1:9" x14ac:dyDescent="0.2">
      <c r="A52" s="1">
        <f t="shared" si="0"/>
        <v>40178</v>
      </c>
      <c r="B52" s="5">
        <v>5.2177743547999998E-2</v>
      </c>
      <c r="C52" s="5">
        <v>0.88315552257999996</v>
      </c>
      <c r="D52" s="5">
        <v>0.25220344290000002</v>
      </c>
      <c r="E52" s="5">
        <v>4.2115570645000003E-2</v>
      </c>
      <c r="F52" s="5">
        <v>4.8722212903000002E-2</v>
      </c>
      <c r="G52" s="5">
        <v>1.8390599265000001</v>
      </c>
      <c r="H52" s="5"/>
      <c r="I52" s="5"/>
    </row>
    <row r="53" spans="1:9" x14ac:dyDescent="0.2">
      <c r="A53" s="1">
        <f t="shared" si="0"/>
        <v>40209</v>
      </c>
      <c r="B53" s="5">
        <v>5.2853428064999999E-2</v>
      </c>
      <c r="C53" s="5">
        <v>0.89179857742000002</v>
      </c>
      <c r="D53" s="5">
        <v>0.24883138870999999</v>
      </c>
      <c r="E53" s="5">
        <v>4.0112130968000002E-2</v>
      </c>
      <c r="F53" s="5">
        <v>4.7138276452E-2</v>
      </c>
      <c r="G53" s="5">
        <v>1.8280628101</v>
      </c>
      <c r="H53" s="5"/>
      <c r="I53" s="5"/>
    </row>
    <row r="54" spans="1:9" x14ac:dyDescent="0.2">
      <c r="A54" s="1">
        <f t="shared" si="0"/>
        <v>40237</v>
      </c>
      <c r="B54" s="5">
        <v>5.3803043928999997E-2</v>
      </c>
      <c r="C54" s="5">
        <v>0.91354368928999996</v>
      </c>
      <c r="D54" s="5">
        <v>0.27115697536</v>
      </c>
      <c r="E54" s="5">
        <v>3.9639344999999999E-2</v>
      </c>
      <c r="F54" s="5">
        <v>4.8133347856999999E-2</v>
      </c>
      <c r="G54" s="5">
        <v>1.8814847632</v>
      </c>
      <c r="H54" s="5"/>
      <c r="I54" s="5"/>
    </row>
    <row r="55" spans="1:9" x14ac:dyDescent="0.2">
      <c r="A55" s="1">
        <f t="shared" si="0"/>
        <v>40268</v>
      </c>
      <c r="B55" s="5">
        <v>6.0134237419000001E-2</v>
      </c>
      <c r="C55" s="5">
        <v>0.91405447418999997</v>
      </c>
      <c r="D55" s="5">
        <v>0.28621839934999999</v>
      </c>
      <c r="E55" s="5">
        <v>4.1618602258000001E-2</v>
      </c>
      <c r="F55" s="5">
        <v>5.0005314193999999E-2</v>
      </c>
      <c r="G55" s="5">
        <v>1.9174830615</v>
      </c>
      <c r="H55" s="5"/>
      <c r="I55" s="5"/>
    </row>
    <row r="56" spans="1:9" x14ac:dyDescent="0.2">
      <c r="A56" s="1">
        <f t="shared" si="0"/>
        <v>40298</v>
      </c>
      <c r="B56" s="5">
        <v>6.2643711332999993E-2</v>
      </c>
      <c r="C56" s="5">
        <v>0.90847548667</v>
      </c>
      <c r="D56" s="5">
        <v>0.29345251133</v>
      </c>
      <c r="E56" s="5">
        <v>4.1248251E-2</v>
      </c>
      <c r="F56" s="5">
        <v>4.8162103333E-2</v>
      </c>
      <c r="G56" s="5">
        <v>1.9173280847</v>
      </c>
      <c r="H56" s="5"/>
      <c r="I56" s="5"/>
    </row>
    <row r="57" spans="1:9" x14ac:dyDescent="0.2">
      <c r="A57" s="1">
        <f t="shared" si="0"/>
        <v>40329</v>
      </c>
      <c r="B57" s="5">
        <v>6.8180207418999994E-2</v>
      </c>
      <c r="C57" s="5">
        <v>0.91698402581000005</v>
      </c>
      <c r="D57" s="5">
        <v>0.30865417613000001</v>
      </c>
      <c r="E57" s="5">
        <v>4.1156785484000001E-2</v>
      </c>
      <c r="F57" s="5">
        <v>4.7378709355E-2</v>
      </c>
      <c r="G57" s="5">
        <v>1.9107823152000001</v>
      </c>
      <c r="H57" s="5"/>
      <c r="I57" s="5"/>
    </row>
    <row r="58" spans="1:9" x14ac:dyDescent="0.2">
      <c r="A58" s="1">
        <f t="shared" si="0"/>
        <v>40359</v>
      </c>
      <c r="B58" s="5">
        <v>7.7786311332999999E-2</v>
      </c>
      <c r="C58" s="5">
        <v>0.91037511667000004</v>
      </c>
      <c r="D58" s="5">
        <v>0.32381945899999998</v>
      </c>
      <c r="E58" s="5">
        <v>4.2147279000000003E-2</v>
      </c>
      <c r="F58" s="5">
        <v>4.5872594667E-2</v>
      </c>
      <c r="G58" s="5">
        <v>1.901754138</v>
      </c>
      <c r="H58" s="5"/>
      <c r="I58" s="5"/>
    </row>
    <row r="59" spans="1:9" x14ac:dyDescent="0.2">
      <c r="A59" s="1">
        <f t="shared" si="0"/>
        <v>40390</v>
      </c>
      <c r="B59" s="5">
        <v>8.2764439999999995E-2</v>
      </c>
      <c r="C59" s="5">
        <v>0.92360001290000004</v>
      </c>
      <c r="D59" s="5">
        <v>0.33269281000000001</v>
      </c>
      <c r="E59" s="5">
        <v>4.2728607097E-2</v>
      </c>
      <c r="F59" s="5">
        <v>4.4675057418999999E-2</v>
      </c>
      <c r="G59" s="5">
        <v>1.8926398444999999</v>
      </c>
      <c r="H59" s="5"/>
      <c r="I59" s="5"/>
    </row>
    <row r="60" spans="1:9" x14ac:dyDescent="0.2">
      <c r="A60" s="1">
        <f t="shared" si="0"/>
        <v>40421</v>
      </c>
      <c r="B60" s="5">
        <v>8.6526751289999995E-2</v>
      </c>
      <c r="C60" s="5">
        <v>0.92962301612999998</v>
      </c>
      <c r="D60" s="5">
        <v>0.34171360258</v>
      </c>
      <c r="E60" s="5">
        <v>4.2976223225999997E-2</v>
      </c>
      <c r="F60" s="5">
        <v>4.4678528065000001E-2</v>
      </c>
      <c r="G60" s="5">
        <v>1.9081803065</v>
      </c>
      <c r="H60" s="5"/>
      <c r="I60" s="5"/>
    </row>
    <row r="61" spans="1:9" x14ac:dyDescent="0.2">
      <c r="A61" s="1">
        <f t="shared" si="0"/>
        <v>40451</v>
      </c>
      <c r="B61" s="5">
        <v>9.5738077667000002E-2</v>
      </c>
      <c r="C61" s="5">
        <v>0.93713639332999998</v>
      </c>
      <c r="D61" s="5">
        <v>0.356931</v>
      </c>
      <c r="E61" s="5">
        <v>4.3892785332999999E-2</v>
      </c>
      <c r="F61" s="5">
        <v>4.4138830333E-2</v>
      </c>
      <c r="G61" s="5">
        <v>1.9375070566000001</v>
      </c>
      <c r="H61" s="5"/>
      <c r="I61" s="5"/>
    </row>
    <row r="62" spans="1:9" x14ac:dyDescent="0.2">
      <c r="A62" s="1">
        <f t="shared" si="0"/>
        <v>40482</v>
      </c>
      <c r="B62" s="5">
        <v>0.10279882935</v>
      </c>
      <c r="C62" s="5">
        <v>0.95607777742</v>
      </c>
      <c r="D62" s="5">
        <v>0.35655936355000001</v>
      </c>
      <c r="E62" s="5">
        <v>4.3533574515999998E-2</v>
      </c>
      <c r="F62" s="5">
        <v>4.4438548065E-2</v>
      </c>
      <c r="G62" s="5">
        <v>1.9434972314000001</v>
      </c>
      <c r="H62" s="5"/>
      <c r="I62" s="5"/>
    </row>
    <row r="63" spans="1:9" x14ac:dyDescent="0.2">
      <c r="A63" s="1">
        <f t="shared" si="0"/>
        <v>40512</v>
      </c>
      <c r="B63" s="5">
        <v>0.11912244266999999</v>
      </c>
      <c r="C63" s="5">
        <v>0.97055618666999999</v>
      </c>
      <c r="D63" s="5">
        <v>0.37020514199999999</v>
      </c>
      <c r="E63" s="5">
        <v>4.4439242667000001E-2</v>
      </c>
      <c r="F63" s="5">
        <v>4.5781321666999997E-2</v>
      </c>
      <c r="G63" s="5">
        <v>1.9371920131</v>
      </c>
      <c r="H63" s="5"/>
      <c r="I63" s="5"/>
    </row>
    <row r="64" spans="1:9" x14ac:dyDescent="0.2">
      <c r="A64" s="1">
        <f t="shared" si="0"/>
        <v>40543</v>
      </c>
      <c r="B64" s="5">
        <v>0.13948970225999999</v>
      </c>
      <c r="C64" s="5">
        <v>0.97895376452000005</v>
      </c>
      <c r="D64" s="5">
        <v>0.35683778257999998</v>
      </c>
      <c r="E64" s="5">
        <v>4.3522793870999998E-2</v>
      </c>
      <c r="F64" s="5">
        <v>4.6110589355000002E-2</v>
      </c>
      <c r="G64" s="5">
        <v>1.9397728320000001</v>
      </c>
      <c r="H64" s="5"/>
      <c r="I64" s="5"/>
    </row>
    <row r="65" spans="1:9" x14ac:dyDescent="0.2">
      <c r="A65" s="1">
        <f t="shared" si="0"/>
        <v>40574</v>
      </c>
      <c r="B65" s="5">
        <v>0.1428132829</v>
      </c>
      <c r="C65" s="5">
        <v>0.98511146774000002</v>
      </c>
      <c r="D65" s="5">
        <v>0.35363902387000001</v>
      </c>
      <c r="E65" s="5">
        <v>4.392646871E-2</v>
      </c>
      <c r="F65" s="5">
        <v>4.5191373871000001E-2</v>
      </c>
      <c r="G65" s="5">
        <v>1.900637447</v>
      </c>
      <c r="H65" s="5"/>
      <c r="I65" s="5"/>
    </row>
    <row r="66" spans="1:9" x14ac:dyDescent="0.2">
      <c r="A66" s="1">
        <f t="shared" si="0"/>
        <v>40602</v>
      </c>
      <c r="B66" s="5">
        <v>0.15434666607</v>
      </c>
      <c r="C66" s="5">
        <v>0.90928178929000003</v>
      </c>
      <c r="D66" s="5">
        <v>0.36052860070999998</v>
      </c>
      <c r="E66" s="5">
        <v>4.4803191429000001E-2</v>
      </c>
      <c r="F66" s="5">
        <v>4.5190633929000003E-2</v>
      </c>
      <c r="G66" s="5">
        <v>1.8689646424999999</v>
      </c>
      <c r="H66" s="5"/>
      <c r="I66" s="5"/>
    </row>
    <row r="67" spans="1:9" x14ac:dyDescent="0.2">
      <c r="A67" s="1">
        <f t="shared" si="0"/>
        <v>40633</v>
      </c>
      <c r="B67" s="5">
        <v>0.17484199451999999</v>
      </c>
      <c r="C67" s="5">
        <v>0.99974665805999996</v>
      </c>
      <c r="D67" s="5">
        <v>0.37237785677000002</v>
      </c>
      <c r="E67" s="5">
        <v>4.5403999355000002E-2</v>
      </c>
      <c r="F67" s="5">
        <v>4.5903642257999998E-2</v>
      </c>
      <c r="G67" s="5">
        <v>1.9796297631999999</v>
      </c>
      <c r="H67" s="5"/>
      <c r="I67" s="5"/>
    </row>
    <row r="68" spans="1:9" x14ac:dyDescent="0.2">
      <c r="A68" s="1">
        <f t="shared" si="0"/>
        <v>40663</v>
      </c>
      <c r="B68" s="5">
        <v>0.18959568132999999</v>
      </c>
      <c r="C68" s="5">
        <v>0.99618411333000001</v>
      </c>
      <c r="D68" s="5">
        <v>0.36329744867000002</v>
      </c>
      <c r="E68" s="5">
        <v>4.5593605332999998E-2</v>
      </c>
      <c r="F68" s="5">
        <v>4.4158131332999999E-2</v>
      </c>
      <c r="G68" s="5">
        <v>1.9708294259000001</v>
      </c>
      <c r="H68" s="5"/>
      <c r="I68" s="5"/>
    </row>
    <row r="69" spans="1:9" x14ac:dyDescent="0.2">
      <c r="A69" s="1">
        <f t="shared" si="0"/>
        <v>40694</v>
      </c>
      <c r="B69" s="5">
        <v>0.21304628032</v>
      </c>
      <c r="C69" s="5">
        <v>1.0077031000000001</v>
      </c>
      <c r="D69" s="5">
        <v>0.37573226097000001</v>
      </c>
      <c r="E69" s="5">
        <v>4.6887274839000001E-2</v>
      </c>
      <c r="F69" s="5">
        <v>4.497038129E-2</v>
      </c>
      <c r="G69" s="5">
        <v>1.9812859609</v>
      </c>
      <c r="H69" s="5"/>
      <c r="I69" s="5"/>
    </row>
    <row r="70" spans="1:9" x14ac:dyDescent="0.2">
      <c r="A70" s="1">
        <f t="shared" si="0"/>
        <v>40724</v>
      </c>
      <c r="B70" s="5">
        <v>0.23068567500000001</v>
      </c>
      <c r="C70" s="5">
        <v>1.0086340567000001</v>
      </c>
      <c r="D70" s="5">
        <v>0.39824238467</v>
      </c>
      <c r="E70" s="5">
        <v>4.6815597666999997E-2</v>
      </c>
      <c r="F70" s="5">
        <v>4.3018492333000001E-2</v>
      </c>
      <c r="G70" s="5">
        <v>1.9828767063999999</v>
      </c>
      <c r="H70" s="5"/>
      <c r="I70" s="5"/>
    </row>
    <row r="71" spans="1:9" x14ac:dyDescent="0.2">
      <c r="A71" s="1">
        <f t="shared" si="0"/>
        <v>40755</v>
      </c>
      <c r="B71" s="5">
        <v>0.26362849580999997</v>
      </c>
      <c r="C71" s="5">
        <v>1.0163325935</v>
      </c>
      <c r="D71" s="5">
        <v>0.43898885645000002</v>
      </c>
      <c r="E71" s="5">
        <v>4.6802768387000003E-2</v>
      </c>
      <c r="F71" s="5">
        <v>4.1873410644999998E-2</v>
      </c>
      <c r="G71" s="5">
        <v>1.968430117</v>
      </c>
      <c r="H71" s="5"/>
      <c r="I71" s="5"/>
    </row>
    <row r="72" spans="1:9" x14ac:dyDescent="0.2">
      <c r="A72" s="1">
        <f t="shared" si="0"/>
        <v>40786</v>
      </c>
      <c r="B72" s="5">
        <v>0.29660889323</v>
      </c>
      <c r="C72" s="5">
        <v>1.0360005226</v>
      </c>
      <c r="D72" s="5">
        <v>0.45836595612999997</v>
      </c>
      <c r="E72" s="5">
        <v>4.9604448386999997E-2</v>
      </c>
      <c r="F72" s="5">
        <v>4.1206503226000002E-2</v>
      </c>
      <c r="G72" s="5">
        <v>1.9851745410999999</v>
      </c>
      <c r="H72" s="5"/>
      <c r="I72" s="5"/>
    </row>
    <row r="73" spans="1:9" x14ac:dyDescent="0.2">
      <c r="A73" s="1">
        <f t="shared" si="0"/>
        <v>40816</v>
      </c>
      <c r="B73" s="5">
        <v>0.33069570300000001</v>
      </c>
      <c r="C73" s="5">
        <v>1.0481086932999999</v>
      </c>
      <c r="D73" s="5">
        <v>0.47679623100000001</v>
      </c>
      <c r="E73" s="5">
        <v>4.7496580332999999E-2</v>
      </c>
      <c r="F73" s="5">
        <v>4.0901082333000001E-2</v>
      </c>
      <c r="G73" s="5">
        <v>1.9950525109999999</v>
      </c>
      <c r="H73" s="5"/>
      <c r="I73" s="5"/>
    </row>
    <row r="74" spans="1:9" x14ac:dyDescent="0.2">
      <c r="A74" s="1">
        <f t="shared" si="0"/>
        <v>40847</v>
      </c>
      <c r="B74" s="5">
        <v>0.35842548065000002</v>
      </c>
      <c r="C74" s="5">
        <v>1.0714601355</v>
      </c>
      <c r="D74" s="5">
        <v>0.50455455258000004</v>
      </c>
      <c r="E74" s="5">
        <v>4.7486136129000003E-2</v>
      </c>
      <c r="F74" s="5">
        <v>4.1818059677000002E-2</v>
      </c>
      <c r="G74" s="5">
        <v>2.0235594509000001</v>
      </c>
      <c r="H74" s="5"/>
      <c r="I74" s="5"/>
    </row>
    <row r="75" spans="1:9" x14ac:dyDescent="0.2">
      <c r="A75" s="1">
        <f t="shared" si="0"/>
        <v>40877</v>
      </c>
      <c r="B75" s="5">
        <v>0.40061975332999999</v>
      </c>
      <c r="C75" s="5">
        <v>1.1032607699999999</v>
      </c>
      <c r="D75" s="5">
        <v>0.52517444033000005</v>
      </c>
      <c r="E75" s="5">
        <v>4.8925994666999997E-2</v>
      </c>
      <c r="F75" s="5">
        <v>4.3851724332999997E-2</v>
      </c>
      <c r="G75" s="5">
        <v>2.0449107126000001</v>
      </c>
      <c r="H75" s="5"/>
      <c r="I75" s="5"/>
    </row>
    <row r="76" spans="1:9" x14ac:dyDescent="0.2">
      <c r="A76" s="1">
        <f t="shared" si="0"/>
        <v>40908</v>
      </c>
      <c r="B76" s="5">
        <v>0.42532920645</v>
      </c>
      <c r="C76" s="5">
        <v>1.1027607097000001</v>
      </c>
      <c r="D76" s="5">
        <v>0.54939452934999999</v>
      </c>
      <c r="E76" s="5">
        <v>4.8695764193999999E-2</v>
      </c>
      <c r="F76" s="5">
        <v>4.8090553871000002E-2</v>
      </c>
      <c r="G76" s="5">
        <v>1.9749194528</v>
      </c>
      <c r="H76" s="5"/>
      <c r="I76" s="5"/>
    </row>
    <row r="77" spans="1:9" x14ac:dyDescent="0.2">
      <c r="A77" s="1">
        <f t="shared" si="0"/>
        <v>40939</v>
      </c>
      <c r="B77" s="5">
        <v>0.45577010000000001</v>
      </c>
      <c r="C77" s="5">
        <v>1.1183576677</v>
      </c>
      <c r="D77" s="5">
        <v>0.56160867709999995</v>
      </c>
      <c r="E77" s="5">
        <v>5.107636871E-2</v>
      </c>
      <c r="F77" s="5">
        <v>4.5805553871E-2</v>
      </c>
      <c r="G77" s="5">
        <v>1.99147093</v>
      </c>
      <c r="H77" s="5"/>
      <c r="I77" s="5"/>
    </row>
    <row r="78" spans="1:9" x14ac:dyDescent="0.2">
      <c r="A78" s="1">
        <f t="shared" si="0"/>
        <v>40968</v>
      </c>
      <c r="B78" s="5">
        <v>0.48314312413999999</v>
      </c>
      <c r="C78" s="5">
        <v>1.1334791585999999</v>
      </c>
      <c r="D78" s="5">
        <v>0.57525966447999999</v>
      </c>
      <c r="E78" s="5">
        <v>5.201016931E-2</v>
      </c>
      <c r="F78" s="5">
        <v>4.5555125517E-2</v>
      </c>
      <c r="G78" s="5">
        <v>2.0192655446000001</v>
      </c>
      <c r="H78" s="5"/>
      <c r="I78" s="5"/>
    </row>
    <row r="79" spans="1:9" x14ac:dyDescent="0.2">
      <c r="A79" s="1">
        <f t="shared" si="0"/>
        <v>40999</v>
      </c>
      <c r="B79" s="5">
        <v>0.50826922581</v>
      </c>
      <c r="C79" s="5">
        <v>1.1449813612999999</v>
      </c>
      <c r="D79" s="5">
        <v>0.59519583418999999</v>
      </c>
      <c r="E79" s="5">
        <v>5.2901968709999997E-2</v>
      </c>
      <c r="F79" s="5">
        <v>4.4983388387000001E-2</v>
      </c>
      <c r="G79" s="5">
        <v>2.0126970795000001</v>
      </c>
      <c r="H79" s="5"/>
      <c r="I79" s="5"/>
    </row>
    <row r="80" spans="1:9" x14ac:dyDescent="0.2">
      <c r="A80" s="1">
        <f t="shared" si="0"/>
        <v>41029</v>
      </c>
      <c r="B80" s="5">
        <v>0.55330163333000004</v>
      </c>
      <c r="C80" s="5">
        <v>1.1625214333</v>
      </c>
      <c r="D80" s="5">
        <v>0.63077523332999996</v>
      </c>
      <c r="E80" s="5">
        <v>5.2371024000000002E-2</v>
      </c>
      <c r="F80" s="5">
        <v>4.4957714332999998E-2</v>
      </c>
      <c r="G80" s="5">
        <v>2.0189694084999998</v>
      </c>
      <c r="H80" s="5"/>
      <c r="I80" s="5"/>
    </row>
    <row r="81" spans="1:9" x14ac:dyDescent="0.2">
      <c r="A81" s="1">
        <f t="shared" si="0"/>
        <v>41060</v>
      </c>
      <c r="B81" s="5">
        <v>0.58848953548000005</v>
      </c>
      <c r="C81" s="5">
        <v>1.1692321483999999</v>
      </c>
      <c r="D81" s="5">
        <v>0.66307696322999998</v>
      </c>
      <c r="E81" s="5">
        <v>5.1227389999999998E-2</v>
      </c>
      <c r="F81" s="5">
        <v>4.4127610645000002E-2</v>
      </c>
      <c r="G81" s="5">
        <v>2.0612932419000001</v>
      </c>
      <c r="H81" s="5"/>
      <c r="I81" s="5"/>
    </row>
    <row r="82" spans="1:9" x14ac:dyDescent="0.2">
      <c r="A82" s="1">
        <f t="shared" si="0"/>
        <v>41090</v>
      </c>
      <c r="B82" s="5">
        <v>0.61507093332999996</v>
      </c>
      <c r="C82" s="5">
        <v>1.1772003267</v>
      </c>
      <c r="D82" s="5">
        <v>0.68122723600000001</v>
      </c>
      <c r="E82" s="5">
        <v>5.2199957999999998E-2</v>
      </c>
      <c r="F82" s="5">
        <v>4.3402083666999998E-2</v>
      </c>
      <c r="G82" s="5">
        <v>2.0476597851</v>
      </c>
      <c r="H82" s="5"/>
      <c r="I82" s="5"/>
    </row>
    <row r="83" spans="1:9" x14ac:dyDescent="0.2">
      <c r="A83" s="1">
        <f t="shared" si="0"/>
        <v>41121</v>
      </c>
      <c r="B83" s="5">
        <v>0.64677865806000001</v>
      </c>
      <c r="C83" s="5">
        <v>1.2020115902999999</v>
      </c>
      <c r="D83" s="5">
        <v>0.69822628257999997</v>
      </c>
      <c r="E83" s="5">
        <v>5.4000075484000001E-2</v>
      </c>
      <c r="F83" s="5">
        <v>4.3977882257999999E-2</v>
      </c>
      <c r="G83" s="5">
        <v>2.0660878671999998</v>
      </c>
      <c r="H83" s="5"/>
      <c r="I83" s="5"/>
    </row>
    <row r="84" spans="1:9" x14ac:dyDescent="0.2">
      <c r="A84" s="1">
        <f t="shared" si="0"/>
        <v>41152</v>
      </c>
      <c r="B84" s="5">
        <v>0.69259809031999997</v>
      </c>
      <c r="C84" s="5">
        <v>1.2111397032</v>
      </c>
      <c r="D84" s="5">
        <v>0.72752932000000003</v>
      </c>
      <c r="E84" s="5">
        <v>5.6132503548E-2</v>
      </c>
      <c r="F84" s="5">
        <v>4.3798137741999997E-2</v>
      </c>
      <c r="G84" s="5">
        <v>2.1172876121000002</v>
      </c>
      <c r="H84" s="5"/>
      <c r="I84" s="5"/>
    </row>
    <row r="85" spans="1:9" x14ac:dyDescent="0.2">
      <c r="A85" s="1">
        <f t="shared" si="0"/>
        <v>41182</v>
      </c>
      <c r="B85" s="5">
        <v>0.69974260666999999</v>
      </c>
      <c r="C85" s="5">
        <v>1.2352135399999999</v>
      </c>
      <c r="D85" s="5">
        <v>0.75294337200000006</v>
      </c>
      <c r="E85" s="5">
        <v>5.7074788000000001E-2</v>
      </c>
      <c r="F85" s="5">
        <v>4.4398621333000002E-2</v>
      </c>
      <c r="G85" s="5">
        <v>2.1287325395000001</v>
      </c>
      <c r="H85" s="5"/>
      <c r="I85" s="5"/>
    </row>
    <row r="86" spans="1:9" x14ac:dyDescent="0.2">
      <c r="A86" s="1">
        <f t="shared" si="0"/>
        <v>41213</v>
      </c>
      <c r="B86" s="5">
        <v>0.74462738709999998</v>
      </c>
      <c r="C86" s="5">
        <v>1.2575089805999999</v>
      </c>
      <c r="D86" s="5">
        <v>0.77726375000000003</v>
      </c>
      <c r="E86" s="5">
        <v>5.7927714839E-2</v>
      </c>
      <c r="F86" s="5">
        <v>4.5849306451999999E-2</v>
      </c>
      <c r="G86" s="5">
        <v>2.2122421012000002</v>
      </c>
      <c r="H86" s="5"/>
      <c r="I86" s="5"/>
    </row>
    <row r="87" spans="1:9" x14ac:dyDescent="0.2">
      <c r="A87" s="1">
        <f t="shared" si="0"/>
        <v>41243</v>
      </c>
      <c r="B87" s="5">
        <v>0.77955797999999998</v>
      </c>
      <c r="C87" s="5">
        <v>1.2811128000000001</v>
      </c>
      <c r="D87" s="5">
        <v>0.76393767933000001</v>
      </c>
      <c r="E87" s="5">
        <v>5.9586124999999997E-2</v>
      </c>
      <c r="F87" s="5">
        <v>4.6316106000000003E-2</v>
      </c>
      <c r="G87" s="5">
        <v>2.2261351080999998</v>
      </c>
      <c r="H87" s="5"/>
      <c r="I87" s="5"/>
    </row>
    <row r="88" spans="1:9" x14ac:dyDescent="0.2">
      <c r="A88" s="1">
        <f t="shared" si="0"/>
        <v>41274</v>
      </c>
      <c r="B88" s="5">
        <v>0.81397417418999995</v>
      </c>
      <c r="C88" s="5">
        <v>1.2737945355</v>
      </c>
      <c r="D88" s="5">
        <v>0.79648904515999996</v>
      </c>
      <c r="E88" s="5">
        <v>5.9206784515999998E-2</v>
      </c>
      <c r="F88" s="5">
        <v>4.5361719032000002E-2</v>
      </c>
      <c r="G88" s="5">
        <v>2.182365855</v>
      </c>
      <c r="H88" s="5"/>
      <c r="I88" s="5"/>
    </row>
    <row r="89" spans="1:9" x14ac:dyDescent="0.2">
      <c r="A89" s="1">
        <f t="shared" si="0"/>
        <v>41305</v>
      </c>
      <c r="B89" s="5">
        <v>0.84922859676999995</v>
      </c>
      <c r="C89" s="5">
        <v>1.2737608</v>
      </c>
      <c r="D89" s="5">
        <v>0.76629474515999996</v>
      </c>
      <c r="E89" s="5">
        <v>6.4501926774000004E-2</v>
      </c>
      <c r="F89" s="5">
        <v>4.8459761934999998E-2</v>
      </c>
      <c r="G89" s="5">
        <v>2.1998639158</v>
      </c>
      <c r="H89" s="5"/>
      <c r="I89" s="5"/>
    </row>
    <row r="90" spans="1:9" x14ac:dyDescent="0.2">
      <c r="A90" s="1">
        <f t="shared" si="0"/>
        <v>41333</v>
      </c>
      <c r="B90" s="5">
        <v>0.89574545713999998</v>
      </c>
      <c r="C90" s="5">
        <v>1.2984637429000001</v>
      </c>
      <c r="D90" s="5">
        <v>0.80990851928999996</v>
      </c>
      <c r="E90" s="5">
        <v>6.6411429285999996E-2</v>
      </c>
      <c r="F90" s="5">
        <v>4.9297761428999998E-2</v>
      </c>
      <c r="G90" s="5">
        <v>2.1694300486999998</v>
      </c>
      <c r="H90" s="5"/>
      <c r="I90" s="5"/>
    </row>
    <row r="91" spans="1:9" x14ac:dyDescent="0.2">
      <c r="A91" s="1">
        <f t="shared" si="0"/>
        <v>41364</v>
      </c>
      <c r="B91" s="5">
        <v>0.93513889355000002</v>
      </c>
      <c r="C91" s="5">
        <v>1.2992069289999999</v>
      </c>
      <c r="D91" s="5">
        <v>0.81703675323000002</v>
      </c>
      <c r="E91" s="5">
        <v>6.8488001290000003E-2</v>
      </c>
      <c r="F91" s="5">
        <v>4.8705653871000003E-2</v>
      </c>
      <c r="G91" s="5">
        <v>2.2598529313000002</v>
      </c>
      <c r="H91" s="5"/>
      <c r="I91" s="5"/>
    </row>
    <row r="92" spans="1:9" x14ac:dyDescent="0.2">
      <c r="A92" s="1">
        <f t="shared" si="0"/>
        <v>41394</v>
      </c>
      <c r="B92" s="5">
        <v>0.95113027000000006</v>
      </c>
      <c r="C92" s="5">
        <v>1.3373039600000001</v>
      </c>
      <c r="D92" s="5">
        <v>0.82538422933</v>
      </c>
      <c r="E92" s="5">
        <v>7.0519281333000006E-2</v>
      </c>
      <c r="F92" s="5">
        <v>4.8442219666999999E-2</v>
      </c>
      <c r="G92" s="5">
        <v>2.2823170199999998</v>
      </c>
      <c r="H92" s="5"/>
      <c r="I92" s="5"/>
    </row>
    <row r="93" spans="1:9" x14ac:dyDescent="0.2">
      <c r="A93" s="1">
        <f t="shared" ref="A93:A99" si="1">EOMONTH(A94,-1)</f>
        <v>41425</v>
      </c>
      <c r="B93" s="5">
        <v>1.0138580581000001</v>
      </c>
      <c r="C93" s="5">
        <v>1.3524981</v>
      </c>
      <c r="D93" s="5">
        <v>0.84245713257999999</v>
      </c>
      <c r="E93" s="5">
        <v>7.4329023871000002E-2</v>
      </c>
      <c r="F93" s="5">
        <v>4.6988670322999998E-2</v>
      </c>
      <c r="G93" s="5">
        <v>2.27912823</v>
      </c>
      <c r="H93" s="5"/>
      <c r="I93" s="5"/>
    </row>
    <row r="94" spans="1:9" x14ac:dyDescent="0.2">
      <c r="A94" s="1">
        <f t="shared" si="1"/>
        <v>41455</v>
      </c>
      <c r="B94" s="5">
        <v>1.0680137700000001</v>
      </c>
      <c r="C94" s="5">
        <v>1.3515555867</v>
      </c>
      <c r="D94" s="5">
        <v>0.85457168533000005</v>
      </c>
      <c r="E94" s="5">
        <v>7.7811397667000001E-2</v>
      </c>
      <c r="F94" s="5">
        <v>4.6094957333000001E-2</v>
      </c>
      <c r="G94" s="5">
        <v>2.2714713544</v>
      </c>
      <c r="H94" s="5"/>
      <c r="I94" s="5"/>
    </row>
    <row r="95" spans="1:9" x14ac:dyDescent="0.2">
      <c r="A95" s="1">
        <f t="shared" si="1"/>
        <v>41486</v>
      </c>
      <c r="B95" s="5">
        <v>1.0996322999999999</v>
      </c>
      <c r="C95" s="5">
        <v>1.3740480451999999</v>
      </c>
      <c r="D95" s="5">
        <v>0.90629618032000003</v>
      </c>
      <c r="E95" s="5">
        <v>9.0644708709999994E-2</v>
      </c>
      <c r="F95" s="5">
        <v>4.5772573226E-2</v>
      </c>
      <c r="G95" s="5">
        <v>2.2747133959000001</v>
      </c>
      <c r="H95" s="5"/>
      <c r="I95" s="5"/>
    </row>
    <row r="96" spans="1:9" x14ac:dyDescent="0.2">
      <c r="A96" s="1">
        <f t="shared" si="1"/>
        <v>41517</v>
      </c>
      <c r="B96" s="5">
        <v>1.1184745709999999</v>
      </c>
      <c r="C96" s="5">
        <v>1.3904139</v>
      </c>
      <c r="D96" s="5">
        <v>0.94459786000000001</v>
      </c>
      <c r="E96" s="5">
        <v>9.2387512258000001E-2</v>
      </c>
      <c r="F96" s="5">
        <v>4.5520804194000002E-2</v>
      </c>
      <c r="G96" s="5">
        <v>2.3297035066</v>
      </c>
      <c r="H96" s="5"/>
      <c r="I96" s="5"/>
    </row>
    <row r="97" spans="1:9" x14ac:dyDescent="0.2">
      <c r="A97" s="1">
        <f t="shared" si="1"/>
        <v>41547</v>
      </c>
      <c r="B97" s="5">
        <v>1.1471775</v>
      </c>
      <c r="C97" s="5">
        <v>1.4210356666999999</v>
      </c>
      <c r="D97" s="5">
        <v>0.96576146266999996</v>
      </c>
      <c r="E97" s="5">
        <v>8.9607911999999998E-2</v>
      </c>
      <c r="F97" s="5">
        <v>4.4365110999999999E-2</v>
      </c>
      <c r="G97" s="5">
        <v>2.3398466537</v>
      </c>
      <c r="H97" s="5"/>
      <c r="I97" s="5"/>
    </row>
    <row r="98" spans="1:9" x14ac:dyDescent="0.2">
      <c r="A98" s="1">
        <f t="shared" si="1"/>
        <v>41578</v>
      </c>
      <c r="B98" s="5">
        <v>1.1398222935</v>
      </c>
      <c r="C98" s="5">
        <v>1.4449040968</v>
      </c>
      <c r="D98" s="5">
        <v>0.97680380806</v>
      </c>
      <c r="E98" s="5">
        <v>8.8941957742000005E-2</v>
      </c>
      <c r="F98" s="5">
        <v>4.6943315806000002E-2</v>
      </c>
      <c r="G98" s="5">
        <v>2.3654430788999998</v>
      </c>
      <c r="H98" s="5"/>
      <c r="I98" s="5"/>
    </row>
    <row r="99" spans="1:9" x14ac:dyDescent="0.2">
      <c r="A99" s="1">
        <f t="shared" si="1"/>
        <v>41608</v>
      </c>
      <c r="B99" s="5">
        <v>1.1587995667</v>
      </c>
      <c r="C99" s="5">
        <v>1.4185893866999999</v>
      </c>
      <c r="D99" s="5">
        <v>1.0097653692999999</v>
      </c>
      <c r="E99" s="5">
        <v>9.2289236332999999E-2</v>
      </c>
      <c r="F99" s="5">
        <v>4.6551536999999997E-2</v>
      </c>
      <c r="G99" s="5">
        <v>2.3541711613</v>
      </c>
      <c r="H99" s="5"/>
      <c r="I99" s="5"/>
    </row>
    <row r="100" spans="1:9" x14ac:dyDescent="0.2">
      <c r="A100" s="1">
        <f>EOMONTH(A101,-1)</f>
        <v>41639</v>
      </c>
      <c r="B100" s="5">
        <v>1.2268887806</v>
      </c>
      <c r="C100" s="5">
        <v>1.4584835645000001</v>
      </c>
      <c r="D100" s="5">
        <v>0.96030917677000005</v>
      </c>
      <c r="E100" s="5">
        <v>9.1559858386999995E-2</v>
      </c>
      <c r="F100" s="5">
        <v>4.6964912581000003E-2</v>
      </c>
      <c r="G100" s="5">
        <v>2.3168611809000002</v>
      </c>
      <c r="H100" s="5"/>
      <c r="I100" s="5"/>
    </row>
    <row r="101" spans="1:9" x14ac:dyDescent="0.2">
      <c r="A101" s="1">
        <v>41640</v>
      </c>
      <c r="B101" s="5">
        <v>1.2502998000000001</v>
      </c>
      <c r="C101" s="5">
        <v>1.4972437386999999</v>
      </c>
      <c r="D101" s="5">
        <v>0.96503948160999997</v>
      </c>
      <c r="E101" s="5">
        <v>9.2159432257999996E-2</v>
      </c>
      <c r="F101" s="5">
        <v>4.6729335161000002E-2</v>
      </c>
      <c r="G101" s="5">
        <v>2.3748750731000001</v>
      </c>
      <c r="H101" s="5"/>
      <c r="I101" s="5"/>
    </row>
    <row r="102" spans="1:9" x14ac:dyDescent="0.2">
      <c r="A102" s="1">
        <v>41671</v>
      </c>
      <c r="B102" s="5">
        <v>1.2921634179000001</v>
      </c>
      <c r="C102" s="5">
        <v>1.5267958821000001</v>
      </c>
      <c r="D102" s="5">
        <v>0.98012313570999998</v>
      </c>
      <c r="E102" s="5">
        <v>9.5108692142999995E-2</v>
      </c>
      <c r="F102" s="5">
        <v>4.7910972857000002E-2</v>
      </c>
      <c r="G102" s="5">
        <v>2.3608212293999999</v>
      </c>
      <c r="H102" s="5"/>
      <c r="I102" s="5"/>
    </row>
    <row r="103" spans="1:9" x14ac:dyDescent="0.2">
      <c r="A103" s="1">
        <v>41699</v>
      </c>
      <c r="B103" s="5">
        <v>1.315687871</v>
      </c>
      <c r="C103" s="5">
        <v>1.5626151548</v>
      </c>
      <c r="D103" s="5">
        <v>1.0025785297000001</v>
      </c>
      <c r="E103" s="5">
        <v>9.5537458064999997E-2</v>
      </c>
      <c r="F103" s="5">
        <v>4.8574365484000001E-2</v>
      </c>
      <c r="G103" s="5">
        <v>2.4135436815000002</v>
      </c>
      <c r="H103" s="5"/>
      <c r="I103" s="5"/>
    </row>
    <row r="104" spans="1:9" x14ac:dyDescent="0.2">
      <c r="A104" s="1">
        <v>41730</v>
      </c>
      <c r="B104" s="5">
        <v>1.3850154166999999</v>
      </c>
      <c r="C104" s="5">
        <v>1.58755548</v>
      </c>
      <c r="D104" s="5">
        <v>1.0316908602999999</v>
      </c>
      <c r="E104" s="5">
        <v>9.7169564E-2</v>
      </c>
      <c r="F104" s="5">
        <v>4.8447080667E-2</v>
      </c>
      <c r="G104" s="5">
        <v>2.408725</v>
      </c>
      <c r="H104" s="5"/>
      <c r="I104" s="5"/>
    </row>
    <row r="105" spans="1:9" x14ac:dyDescent="0.2">
      <c r="A105" s="1">
        <v>41760</v>
      </c>
      <c r="B105" s="5">
        <v>1.3933312613</v>
      </c>
      <c r="C105" s="5">
        <v>1.6020945226000001</v>
      </c>
      <c r="D105" s="5">
        <v>1.0628366012999999</v>
      </c>
      <c r="E105" s="5">
        <v>9.9414362903E-2</v>
      </c>
      <c r="F105" s="5">
        <v>4.7892096452000002E-2</v>
      </c>
      <c r="G105" s="5">
        <v>2.4939556174000002</v>
      </c>
      <c r="H105" s="5"/>
      <c r="I105" s="5"/>
    </row>
    <row r="106" spans="1:9" x14ac:dyDescent="0.2">
      <c r="A106" s="1">
        <v>41791</v>
      </c>
      <c r="B106" s="5">
        <v>1.4613479967</v>
      </c>
      <c r="C106" s="5">
        <v>1.6072911133000001</v>
      </c>
      <c r="D106" s="5">
        <v>1.118317131</v>
      </c>
      <c r="E106" s="5">
        <v>9.9605015000000005E-2</v>
      </c>
      <c r="F106" s="5">
        <v>4.8899367667000003E-2</v>
      </c>
      <c r="G106" s="5">
        <v>2.5025517370000001</v>
      </c>
      <c r="H106" s="5"/>
      <c r="I106" s="5"/>
    </row>
    <row r="107" spans="1:9" x14ac:dyDescent="0.2">
      <c r="A107" s="1">
        <v>41821</v>
      </c>
      <c r="B107" s="5">
        <v>1.5055912839000001</v>
      </c>
      <c r="C107" s="5">
        <v>1.6574787612999999</v>
      </c>
      <c r="D107" s="5">
        <v>1.1437519642</v>
      </c>
      <c r="E107" s="5">
        <v>0.10305707839</v>
      </c>
      <c r="F107" s="5">
        <v>4.8088860322999999E-2</v>
      </c>
      <c r="G107" s="5">
        <v>2.5291994831000002</v>
      </c>
      <c r="H107" s="5"/>
      <c r="I107" s="5"/>
    </row>
    <row r="108" spans="1:9" x14ac:dyDescent="0.2">
      <c r="A108" s="1">
        <v>41852</v>
      </c>
      <c r="B108" s="5">
        <v>1.5230613194</v>
      </c>
      <c r="C108" s="5">
        <v>1.6955525935</v>
      </c>
      <c r="D108" s="5">
        <v>1.1608459303000001</v>
      </c>
      <c r="E108" s="5">
        <v>0.10699483645000001</v>
      </c>
      <c r="F108" s="5">
        <v>4.8655426773999998E-2</v>
      </c>
      <c r="G108" s="5">
        <v>2.5513104299</v>
      </c>
      <c r="H108" s="5"/>
      <c r="I108" s="5"/>
    </row>
    <row r="109" spans="1:9" x14ac:dyDescent="0.2">
      <c r="A109" s="1">
        <v>41883</v>
      </c>
      <c r="B109" s="5">
        <v>1.5315592</v>
      </c>
      <c r="C109" s="5">
        <v>1.6853172533</v>
      </c>
      <c r="D109" s="5">
        <v>1.213980568</v>
      </c>
      <c r="E109" s="5">
        <v>0.11008216766999999</v>
      </c>
      <c r="F109" s="5">
        <v>4.8794596666999999E-2</v>
      </c>
      <c r="G109" s="5">
        <v>2.5811497276000002</v>
      </c>
      <c r="H109" s="5"/>
      <c r="I109" s="5"/>
    </row>
    <row r="110" spans="1:9" x14ac:dyDescent="0.2">
      <c r="A110" s="1">
        <v>41913</v>
      </c>
      <c r="B110" s="5">
        <v>1.5646069806</v>
      </c>
      <c r="C110" s="5">
        <v>1.7619214161000001</v>
      </c>
      <c r="D110" s="5">
        <v>1.2136850852000001</v>
      </c>
      <c r="E110" s="5">
        <v>0.11517254774000001</v>
      </c>
      <c r="F110" s="5">
        <v>4.9080472580999998E-2</v>
      </c>
      <c r="G110" s="5">
        <v>2.6172551988000001</v>
      </c>
      <c r="H110" s="5"/>
      <c r="I110" s="5"/>
    </row>
    <row r="111" spans="1:9" x14ac:dyDescent="0.2">
      <c r="A111" s="1">
        <v>41944</v>
      </c>
      <c r="B111" s="5">
        <v>1.60433856</v>
      </c>
      <c r="C111" s="5">
        <v>1.8180468533</v>
      </c>
      <c r="D111" s="5">
        <v>1.2195411757000001</v>
      </c>
      <c r="E111" s="5">
        <v>0.11746237299999999</v>
      </c>
      <c r="F111" s="5">
        <v>4.9138519333000001E-2</v>
      </c>
      <c r="G111" s="5">
        <v>2.5966767809000002</v>
      </c>
      <c r="H111" s="5"/>
      <c r="I111" s="5"/>
    </row>
    <row r="112" spans="1:9" x14ac:dyDescent="0.2">
      <c r="A112" s="1">
        <v>41974</v>
      </c>
      <c r="B112" s="5">
        <v>1.6899895386999999</v>
      </c>
      <c r="C112" s="5">
        <v>1.8291159516</v>
      </c>
      <c r="D112" s="5">
        <v>1.2614140925999999</v>
      </c>
      <c r="E112" s="5">
        <v>0.11805581323</v>
      </c>
      <c r="F112" s="5">
        <v>4.9202532580999998E-2</v>
      </c>
      <c r="G112" s="5">
        <v>2.6310549244999999</v>
      </c>
      <c r="H112" s="5"/>
      <c r="I112" s="5"/>
    </row>
    <row r="113" spans="1:9" x14ac:dyDescent="0.2">
      <c r="A113" s="1">
        <v>42005</v>
      </c>
      <c r="B113" s="5">
        <v>1.6811169805999999</v>
      </c>
      <c r="C113" s="5">
        <v>1.7265482581</v>
      </c>
      <c r="D113" s="5">
        <v>1.2233512997</v>
      </c>
      <c r="E113" s="5">
        <v>0.12832370194000001</v>
      </c>
      <c r="F113" s="5">
        <v>4.9028880645000002E-2</v>
      </c>
      <c r="G113" s="5">
        <v>2.6166945098999999</v>
      </c>
      <c r="H113" s="5"/>
      <c r="I113" s="5"/>
    </row>
    <row r="114" spans="1:9" x14ac:dyDescent="0.2">
      <c r="A114" s="1">
        <v>42036</v>
      </c>
      <c r="B114" s="5">
        <v>1.7118485999999999</v>
      </c>
      <c r="C114" s="5">
        <v>1.8400016428999999</v>
      </c>
      <c r="D114" s="5">
        <v>1.2136125621</v>
      </c>
      <c r="E114" s="5">
        <v>0.13338941606999999</v>
      </c>
      <c r="F114" s="5">
        <v>4.8543150356999999E-2</v>
      </c>
      <c r="G114" s="5">
        <v>2.5938615117000001</v>
      </c>
      <c r="H114" s="5"/>
      <c r="I114" s="5"/>
    </row>
    <row r="115" spans="1:9" x14ac:dyDescent="0.2">
      <c r="A115" s="1">
        <v>42064</v>
      </c>
      <c r="B115" s="5">
        <v>1.7227483967999999</v>
      </c>
      <c r="C115" s="5">
        <v>1.9173773000000001</v>
      </c>
      <c r="D115" s="5">
        <v>1.2236649006</v>
      </c>
      <c r="E115" s="5">
        <v>0.13440417064999999</v>
      </c>
      <c r="F115" s="5">
        <v>4.8057049031999997E-2</v>
      </c>
      <c r="G115" s="5">
        <v>2.6470404257000002</v>
      </c>
      <c r="H115" s="5"/>
      <c r="I115" s="5"/>
    </row>
    <row r="116" spans="1:9" x14ac:dyDescent="0.2">
      <c r="A116" s="1">
        <v>42095</v>
      </c>
      <c r="B116" s="5">
        <v>1.6735529</v>
      </c>
      <c r="C116" s="5">
        <v>1.94196955</v>
      </c>
      <c r="D116" s="5">
        <v>1.2046178222999999</v>
      </c>
      <c r="E116" s="5">
        <v>0.14456915067000001</v>
      </c>
      <c r="F116" s="5">
        <v>4.7340865667E-2</v>
      </c>
      <c r="G116" s="5">
        <v>2.6262375233999999</v>
      </c>
      <c r="H116" s="5"/>
      <c r="I116" s="5"/>
    </row>
    <row r="117" spans="1:9" x14ac:dyDescent="0.2">
      <c r="A117" s="1">
        <v>42125</v>
      </c>
      <c r="B117" s="5">
        <v>1.6380717</v>
      </c>
      <c r="C117" s="5">
        <v>1.9356235516</v>
      </c>
      <c r="D117" s="5">
        <v>1.2343313660999999</v>
      </c>
      <c r="E117" s="5">
        <v>0.14574173452</v>
      </c>
      <c r="F117" s="5">
        <v>4.5122811612999997E-2</v>
      </c>
      <c r="G117" s="5">
        <v>2.5903165022999999</v>
      </c>
      <c r="H117" s="5"/>
      <c r="I117" s="5"/>
    </row>
    <row r="118" spans="1:9" x14ac:dyDescent="0.2">
      <c r="A118" s="1">
        <v>42156</v>
      </c>
      <c r="B118" s="5">
        <v>1.5869141232999999</v>
      </c>
      <c r="C118" s="5">
        <v>1.9299305932999999</v>
      </c>
      <c r="D118" s="5">
        <v>1.2399481240000001</v>
      </c>
      <c r="E118" s="5">
        <v>0.14519297867</v>
      </c>
      <c r="F118" s="5">
        <v>4.5185030666999998E-2</v>
      </c>
      <c r="G118" s="5">
        <v>2.5434903110999998</v>
      </c>
      <c r="H118" s="5"/>
      <c r="I118" s="5"/>
    </row>
    <row r="119" spans="1:9" x14ac:dyDescent="0.2">
      <c r="A119" s="1">
        <v>42186</v>
      </c>
      <c r="B119" s="5">
        <v>1.589491</v>
      </c>
      <c r="C119" s="5">
        <v>1.9032404935</v>
      </c>
      <c r="D119" s="5">
        <v>1.2352455384000001</v>
      </c>
      <c r="E119" s="5">
        <v>0.14118145226000001</v>
      </c>
      <c r="F119" s="5">
        <v>4.4192310645000003E-2</v>
      </c>
      <c r="G119" s="5">
        <v>2.5058916277000001</v>
      </c>
      <c r="H119" s="5"/>
      <c r="I119" s="5"/>
    </row>
    <row r="120" spans="1:9" x14ac:dyDescent="0.2">
      <c r="A120" s="1">
        <v>42217</v>
      </c>
      <c r="B120" s="5">
        <v>1.5309875612999999</v>
      </c>
      <c r="C120" s="5">
        <v>1.9413267968000001</v>
      </c>
      <c r="D120" s="5">
        <v>1.2142676413</v>
      </c>
      <c r="E120" s="5">
        <v>0.13840055097000001</v>
      </c>
      <c r="F120" s="5">
        <v>4.3177465806000001E-2</v>
      </c>
      <c r="G120" s="5">
        <v>2.4946610145000001</v>
      </c>
      <c r="H120" s="5"/>
      <c r="I120" s="5"/>
    </row>
    <row r="121" spans="1:9" x14ac:dyDescent="0.2">
      <c r="A121" s="1">
        <v>42248</v>
      </c>
      <c r="B121" s="5">
        <v>1.5154113033000001</v>
      </c>
      <c r="C121" s="5">
        <v>1.9642641633</v>
      </c>
      <c r="D121" s="5">
        <v>1.1879009517000001</v>
      </c>
      <c r="E121" s="5">
        <v>0.13907609200000001</v>
      </c>
      <c r="F121" s="5">
        <v>4.3316586999999997E-2</v>
      </c>
      <c r="G121" s="5">
        <v>2.4873807086999999</v>
      </c>
      <c r="H121" s="5"/>
      <c r="I121" s="5"/>
    </row>
    <row r="122" spans="1:9" x14ac:dyDescent="0.2">
      <c r="A122" s="1">
        <v>42278</v>
      </c>
      <c r="B122" s="5">
        <v>1.5104845355000001</v>
      </c>
      <c r="C122" s="5">
        <v>1.9498161581</v>
      </c>
      <c r="D122" s="5">
        <v>1.1966407958</v>
      </c>
      <c r="E122" s="5">
        <v>0.14086188516000001</v>
      </c>
      <c r="F122" s="5">
        <v>4.2459269032000001E-2</v>
      </c>
      <c r="G122" s="5">
        <v>2.4781391680999998</v>
      </c>
      <c r="H122" s="5"/>
      <c r="I122" s="5"/>
    </row>
    <row r="123" spans="1:9" x14ac:dyDescent="0.2">
      <c r="A123" s="1">
        <v>42309</v>
      </c>
      <c r="B123" s="5">
        <v>1.4799915800000001</v>
      </c>
      <c r="C123" s="5">
        <v>1.9910683733000001</v>
      </c>
      <c r="D123" s="5">
        <v>1.2042558393</v>
      </c>
      <c r="E123" s="5">
        <v>0.13991640866999999</v>
      </c>
      <c r="F123" s="5">
        <v>4.3159591667000001E-2</v>
      </c>
      <c r="G123" s="5">
        <v>2.4227899631000001</v>
      </c>
      <c r="H123" s="5"/>
      <c r="I123" s="5"/>
    </row>
    <row r="124" spans="1:9" x14ac:dyDescent="0.2">
      <c r="A124" s="1">
        <v>42339</v>
      </c>
      <c r="B124" s="5">
        <v>1.4829769903000001</v>
      </c>
      <c r="C124" s="5">
        <v>1.8739324871</v>
      </c>
      <c r="D124" s="5">
        <v>1.1739981365000001</v>
      </c>
      <c r="E124" s="5">
        <v>0.1436698971</v>
      </c>
      <c r="F124" s="5">
        <v>4.3706286451999997E-2</v>
      </c>
      <c r="G124" s="5">
        <v>2.4247402361999999</v>
      </c>
      <c r="H124" s="5"/>
      <c r="I124" s="5"/>
    </row>
    <row r="125" spans="1:9" x14ac:dyDescent="0.2">
      <c r="A125" s="1">
        <v>42370</v>
      </c>
      <c r="B125" s="5">
        <v>1.4479228710000001</v>
      </c>
      <c r="C125" s="5">
        <v>1.9528474613</v>
      </c>
      <c r="D125" s="5">
        <v>1.1411229199999999</v>
      </c>
      <c r="E125" s="5">
        <v>0.13078819967999999</v>
      </c>
      <c r="F125" s="5">
        <v>4.3679280000000001E-2</v>
      </c>
      <c r="G125" s="5">
        <v>2.3835881260999998</v>
      </c>
      <c r="H125" s="5"/>
      <c r="I125" s="5"/>
    </row>
    <row r="126" spans="1:9" x14ac:dyDescent="0.2">
      <c r="A126" s="1">
        <v>42401</v>
      </c>
      <c r="B126" s="5">
        <v>1.3979680069</v>
      </c>
      <c r="C126" s="5">
        <v>1.9946582690000001</v>
      </c>
      <c r="D126" s="5">
        <v>1.1382959133999999</v>
      </c>
      <c r="E126" s="5">
        <v>0.12880839552000001</v>
      </c>
      <c r="F126" s="5">
        <v>4.2388628966E-2</v>
      </c>
      <c r="G126" s="5">
        <v>2.3078597837000001</v>
      </c>
      <c r="H126" s="5"/>
      <c r="I126" s="5"/>
    </row>
    <row r="127" spans="1:9" x14ac:dyDescent="0.2">
      <c r="A127" s="1">
        <v>42430</v>
      </c>
      <c r="B127" s="5">
        <v>1.3492403742000001</v>
      </c>
      <c r="C127" s="5">
        <v>2.0087394097</v>
      </c>
      <c r="D127" s="5">
        <v>1.1296034445000001</v>
      </c>
      <c r="E127" s="5">
        <v>0.12692915581</v>
      </c>
      <c r="F127" s="5">
        <v>3.9889458065000001E-2</v>
      </c>
      <c r="G127" s="5">
        <v>2.3315767921999999</v>
      </c>
      <c r="H127" s="5"/>
      <c r="I127" s="5"/>
    </row>
    <row r="128" spans="1:9" x14ac:dyDescent="0.2">
      <c r="A128" s="1">
        <v>42461</v>
      </c>
      <c r="B128" s="5">
        <v>1.3169822967</v>
      </c>
      <c r="C128" s="5">
        <v>2.0125071932999998</v>
      </c>
      <c r="D128" s="5">
        <v>1.0592940833</v>
      </c>
      <c r="E128" s="5">
        <v>0.12082470233000001</v>
      </c>
      <c r="F128" s="5">
        <v>3.9785921666999999E-2</v>
      </c>
      <c r="G128" s="5">
        <v>2.2676801065999999</v>
      </c>
      <c r="H128" s="5"/>
      <c r="I128" s="5"/>
    </row>
    <row r="129" spans="1:9" x14ac:dyDescent="0.2">
      <c r="A129" s="1">
        <v>42491</v>
      </c>
      <c r="B129" s="5">
        <v>1.2593454903000001</v>
      </c>
      <c r="C129" s="5">
        <v>2.0108727547999998</v>
      </c>
      <c r="D129" s="5">
        <v>1.0644292905999999</v>
      </c>
      <c r="E129" s="5">
        <v>0.12123889903</v>
      </c>
      <c r="F129" s="5">
        <v>3.8845100323000002E-2</v>
      </c>
      <c r="G129" s="5">
        <v>2.2464174032000002</v>
      </c>
      <c r="H129" s="5"/>
      <c r="I129" s="5"/>
    </row>
    <row r="130" spans="1:9" x14ac:dyDescent="0.2">
      <c r="A130" s="1">
        <v>42522</v>
      </c>
      <c r="B130" s="5">
        <v>1.2285093499999999</v>
      </c>
      <c r="C130" s="5">
        <v>2.0204229166999998</v>
      </c>
      <c r="D130" s="5">
        <v>1.0441803607</v>
      </c>
      <c r="E130" s="5">
        <v>0.11896237567</v>
      </c>
      <c r="F130" s="5">
        <v>3.7809955667000003E-2</v>
      </c>
      <c r="G130" s="5">
        <v>2.2084898807000002</v>
      </c>
      <c r="H130" s="5"/>
      <c r="I130" s="5"/>
    </row>
    <row r="131" spans="1:9" x14ac:dyDescent="0.2">
      <c r="A131" s="1">
        <v>42552</v>
      </c>
      <c r="B131" s="5">
        <v>1.2032227839</v>
      </c>
      <c r="C131" s="5">
        <v>2.0528367160999998</v>
      </c>
      <c r="D131" s="5">
        <v>1.0458162632000001</v>
      </c>
      <c r="E131" s="5">
        <v>0.11203779677</v>
      </c>
      <c r="F131" s="5">
        <v>3.7220439032000001E-2</v>
      </c>
      <c r="G131" s="5">
        <v>2.2109056572000001</v>
      </c>
      <c r="H131" s="5"/>
      <c r="I131" s="5"/>
    </row>
    <row r="132" spans="1:9" x14ac:dyDescent="0.2">
      <c r="A132" s="1">
        <v>42583</v>
      </c>
      <c r="B132" s="5">
        <v>1.1795329290000001</v>
      </c>
      <c r="C132" s="5">
        <v>2.0746840096999999</v>
      </c>
      <c r="D132" s="5">
        <v>0.99830999418999999</v>
      </c>
      <c r="E132" s="5">
        <v>0.11258298258</v>
      </c>
      <c r="F132" s="5">
        <v>3.7492284516E-2</v>
      </c>
      <c r="G132" s="5">
        <v>2.2135960816</v>
      </c>
      <c r="H132" s="5"/>
      <c r="I132" s="5"/>
    </row>
    <row r="133" spans="1:9" x14ac:dyDescent="0.2">
      <c r="A133" s="1">
        <v>42614</v>
      </c>
      <c r="B133" s="5">
        <v>1.18386488</v>
      </c>
      <c r="C133" s="5">
        <v>2.06455389</v>
      </c>
      <c r="D133" s="5">
        <v>0.98712633699999996</v>
      </c>
      <c r="E133" s="5">
        <v>0.10996886833</v>
      </c>
      <c r="F133" s="5">
        <v>3.7711155332999999E-2</v>
      </c>
      <c r="G133" s="5">
        <v>2.2018578742999999</v>
      </c>
      <c r="H133" s="5"/>
      <c r="I133" s="5"/>
    </row>
    <row r="134" spans="1:9" x14ac:dyDescent="0.2">
      <c r="A134" s="1">
        <v>42644</v>
      </c>
      <c r="B134" s="5">
        <v>1.1763218289999999</v>
      </c>
      <c r="C134" s="5">
        <v>2.1151327000000002</v>
      </c>
      <c r="D134" s="5">
        <v>1.0586273977</v>
      </c>
      <c r="E134" s="5">
        <v>0.10614886355</v>
      </c>
      <c r="F134" s="5">
        <v>3.8591204194000001E-2</v>
      </c>
      <c r="G134" s="5">
        <v>2.2109950346999998</v>
      </c>
      <c r="H134" s="5"/>
      <c r="I134" s="5"/>
    </row>
    <row r="135" spans="1:9" x14ac:dyDescent="0.2">
      <c r="A135" s="1">
        <v>42675</v>
      </c>
      <c r="B135" s="5">
        <v>1.1712550532999999</v>
      </c>
      <c r="C135" s="5">
        <v>2.1366151133</v>
      </c>
      <c r="D135" s="5">
        <v>1.0484928060000001</v>
      </c>
      <c r="E135" s="5">
        <v>0.10780244867</v>
      </c>
      <c r="F135" s="5">
        <v>3.883321E-2</v>
      </c>
      <c r="G135" s="5">
        <v>2.2069604785000001</v>
      </c>
      <c r="H135" s="5"/>
      <c r="I135" s="5"/>
    </row>
    <row r="136" spans="1:9" x14ac:dyDescent="0.2">
      <c r="A136" s="1">
        <v>42705</v>
      </c>
      <c r="B136" s="5">
        <v>1.1725184773999999</v>
      </c>
      <c r="C136" s="5">
        <v>2.1403243838999999</v>
      </c>
      <c r="D136" s="5">
        <v>0.95648254096999996</v>
      </c>
      <c r="E136" s="5">
        <v>0.10669061097</v>
      </c>
      <c r="F136" s="5">
        <v>3.8576811613000001E-2</v>
      </c>
      <c r="G136" s="5">
        <v>2.1478306787000001</v>
      </c>
      <c r="H136" s="5"/>
      <c r="I136" s="5"/>
    </row>
    <row r="137" spans="1:9" x14ac:dyDescent="0.2">
      <c r="A137" s="1">
        <v>42736</v>
      </c>
      <c r="B137" s="5">
        <v>1.1791932484000001</v>
      </c>
      <c r="C137" s="5">
        <v>2.1675944548000001</v>
      </c>
      <c r="D137" s="5">
        <v>0.99685465805999995</v>
      </c>
      <c r="E137" s="5">
        <v>0.1094491329</v>
      </c>
      <c r="F137" s="5">
        <v>3.9036481290000001E-2</v>
      </c>
      <c r="G137" s="5">
        <v>2.1140288549999999</v>
      </c>
      <c r="H137" s="5"/>
      <c r="I137" s="5"/>
    </row>
    <row r="138" spans="1:9" x14ac:dyDescent="0.2">
      <c r="A138" s="1">
        <v>42767</v>
      </c>
      <c r="B138" s="5">
        <v>1.1988884857</v>
      </c>
      <c r="C138" s="5">
        <v>2.2738257285999999</v>
      </c>
      <c r="D138" s="5">
        <v>1.0463395621</v>
      </c>
      <c r="E138" s="5">
        <v>0.10927687357</v>
      </c>
      <c r="F138" s="5">
        <v>3.9880277499999998E-2</v>
      </c>
      <c r="G138" s="5">
        <v>2.1596600805000001</v>
      </c>
      <c r="H138" s="5"/>
      <c r="I138" s="5"/>
    </row>
    <row r="139" spans="1:9" x14ac:dyDescent="0.2">
      <c r="A139" s="1">
        <v>42795</v>
      </c>
      <c r="B139" s="5">
        <v>1.1930096065</v>
      </c>
      <c r="C139" s="5">
        <v>2.2920761742</v>
      </c>
      <c r="D139" s="5">
        <v>1.0360215747999999</v>
      </c>
      <c r="E139" s="5">
        <v>0.10788125065</v>
      </c>
      <c r="F139" s="5">
        <v>3.8606360323000001E-2</v>
      </c>
      <c r="G139" s="5">
        <v>2.2002796300999998</v>
      </c>
      <c r="H139" s="5"/>
      <c r="I139" s="5"/>
    </row>
    <row r="140" spans="1:9" x14ac:dyDescent="0.2">
      <c r="A140" s="1">
        <v>42826</v>
      </c>
      <c r="B140" s="5">
        <v>1.1773234800000001</v>
      </c>
      <c r="C140" s="5">
        <v>2.3191823233000002</v>
      </c>
      <c r="D140" s="5">
        <v>1.0598348980000001</v>
      </c>
      <c r="E140" s="5">
        <v>0.10667784067</v>
      </c>
      <c r="F140" s="5">
        <v>3.8096316999999998E-2</v>
      </c>
      <c r="G140" s="5">
        <v>2.2141822158000002</v>
      </c>
      <c r="H140" s="5"/>
      <c r="I140" s="5"/>
    </row>
    <row r="141" spans="1:9" x14ac:dyDescent="0.2">
      <c r="A141" s="1">
        <v>42856</v>
      </c>
      <c r="B141" s="5">
        <v>1.1806815581000001</v>
      </c>
      <c r="C141" s="5">
        <v>2.4145816226000001</v>
      </c>
      <c r="D141" s="5">
        <v>1.0478704489999999</v>
      </c>
      <c r="E141" s="5">
        <v>0.10742065452000001</v>
      </c>
      <c r="F141" s="5">
        <v>3.6623135805999997E-2</v>
      </c>
      <c r="G141" s="5">
        <v>2.2079779464999998</v>
      </c>
      <c r="H141" s="5"/>
      <c r="I141" s="5"/>
    </row>
    <row r="142" spans="1:9" x14ac:dyDescent="0.2">
      <c r="A142" s="1">
        <v>42887</v>
      </c>
      <c r="B142" s="5">
        <v>1.1712771</v>
      </c>
      <c r="C142" s="5">
        <v>2.4390541632999998</v>
      </c>
      <c r="D142" s="5">
        <v>1.0432981622999999</v>
      </c>
      <c r="E142" s="5">
        <v>0.107742</v>
      </c>
      <c r="F142" s="5">
        <v>3.7126330999999999E-2</v>
      </c>
      <c r="G142" s="5">
        <v>2.2221781625000001</v>
      </c>
      <c r="H142" s="5"/>
      <c r="I142" s="5"/>
    </row>
    <row r="143" spans="1:9" x14ac:dyDescent="0.2">
      <c r="A143" s="1">
        <v>42917</v>
      </c>
      <c r="B143" s="5">
        <v>1.1704972096999999</v>
      </c>
      <c r="C143" s="5">
        <v>2.4705121484000001</v>
      </c>
      <c r="D143" s="5">
        <v>1.0605962977000001</v>
      </c>
      <c r="E143" s="5">
        <v>0.11179533065</v>
      </c>
      <c r="F143" s="5">
        <v>3.6622946773999999E-2</v>
      </c>
      <c r="G143" s="5">
        <v>2.2301658627999998</v>
      </c>
      <c r="H143" s="5"/>
      <c r="I143" s="5"/>
    </row>
    <row r="144" spans="1:9" x14ac:dyDescent="0.2">
      <c r="A144" s="1">
        <v>42948</v>
      </c>
      <c r="B144" s="5">
        <v>1.0505842613</v>
      </c>
      <c r="C144" s="5">
        <v>2.5197179516000001</v>
      </c>
      <c r="D144" s="5">
        <v>1.0986642119000001</v>
      </c>
      <c r="E144" s="5">
        <v>0.11278733581</v>
      </c>
      <c r="F144" s="5">
        <v>3.6314569355E-2</v>
      </c>
      <c r="G144" s="5">
        <v>2.2711128228000002</v>
      </c>
      <c r="H144" s="5"/>
      <c r="I144" s="5"/>
    </row>
    <row r="145" spans="1:9" x14ac:dyDescent="0.2">
      <c r="A145" s="1">
        <v>42979</v>
      </c>
      <c r="B145" s="5">
        <v>1.1735312033</v>
      </c>
      <c r="C145" s="5">
        <v>2.6259030267000001</v>
      </c>
      <c r="D145" s="5">
        <v>1.1132801237000001</v>
      </c>
      <c r="E145" s="5">
        <v>0.111766421</v>
      </c>
      <c r="F145" s="5">
        <v>3.7184647666999998E-2</v>
      </c>
      <c r="G145" s="5">
        <v>2.2762877248</v>
      </c>
      <c r="H145" s="5"/>
      <c r="I145" s="5"/>
    </row>
    <row r="146" spans="1:9" x14ac:dyDescent="0.2">
      <c r="A146" s="1">
        <v>43009</v>
      </c>
      <c r="B146" s="5">
        <v>1.2542457</v>
      </c>
      <c r="C146" s="5">
        <v>2.7636995129000002</v>
      </c>
      <c r="D146" s="5">
        <v>1.1906685787</v>
      </c>
      <c r="E146" s="5">
        <v>0.11725931903</v>
      </c>
      <c r="F146" s="5">
        <v>3.7029030645000002E-2</v>
      </c>
      <c r="G146" s="5">
        <v>2.3150216061000002</v>
      </c>
      <c r="H146" s="5"/>
      <c r="I146" s="5"/>
    </row>
    <row r="147" spans="1:9" x14ac:dyDescent="0.2">
      <c r="A147" s="1">
        <v>43040</v>
      </c>
      <c r="B147" s="5">
        <v>1.2890015800000001</v>
      </c>
      <c r="C147" s="5">
        <v>2.8562968333000001</v>
      </c>
      <c r="D147" s="5">
        <v>1.2007123</v>
      </c>
      <c r="E147" s="5">
        <v>0.11812043367</v>
      </c>
      <c r="F147" s="5">
        <v>3.7196439999999997E-2</v>
      </c>
      <c r="G147" s="5">
        <v>2.3767838738</v>
      </c>
      <c r="H147" s="5"/>
      <c r="I147" s="5"/>
    </row>
    <row r="148" spans="1:9" x14ac:dyDescent="0.2">
      <c r="A148" s="1">
        <v>43070</v>
      </c>
      <c r="B148" s="5">
        <v>1.3080271676999999</v>
      </c>
      <c r="C148" s="5">
        <v>2.9143295580999999</v>
      </c>
      <c r="D148" s="5">
        <v>1.1815401394</v>
      </c>
      <c r="E148" s="5">
        <v>0.11611872161</v>
      </c>
      <c r="F148" s="5">
        <v>3.760761E-2</v>
      </c>
      <c r="G148" s="5">
        <v>2.3474110870999998</v>
      </c>
      <c r="H148" s="5"/>
      <c r="I148" s="5"/>
    </row>
    <row r="149" spans="1:9" x14ac:dyDescent="0.2">
      <c r="A149" s="1">
        <v>43101</v>
      </c>
      <c r="B149" s="5">
        <v>1.26197</v>
      </c>
      <c r="C149" s="5">
        <v>2.9074184742</v>
      </c>
      <c r="D149" s="5">
        <v>1.1803924065</v>
      </c>
      <c r="E149" s="5">
        <v>0.11283560258</v>
      </c>
      <c r="F149" s="5">
        <v>3.6844551613000001E-2</v>
      </c>
      <c r="G149" s="5">
        <v>2.3548637914000001</v>
      </c>
      <c r="H149" s="5"/>
      <c r="I149" s="5"/>
    </row>
    <row r="150" spans="1:9" x14ac:dyDescent="0.2">
      <c r="A150" s="1">
        <v>43132</v>
      </c>
      <c r="B150" s="5">
        <v>1.2542521928999999</v>
      </c>
      <c r="C150" s="5">
        <v>3.0800437714000002</v>
      </c>
      <c r="D150" s="5">
        <v>1.1790262514000001</v>
      </c>
      <c r="E150" s="5">
        <v>0.11384103893</v>
      </c>
      <c r="F150" s="5">
        <v>3.7797091785999999E-2</v>
      </c>
      <c r="G150" s="5">
        <v>2.3727210212999998</v>
      </c>
      <c r="H150" s="5"/>
      <c r="I150" s="5"/>
    </row>
    <row r="151" spans="1:9" x14ac:dyDescent="0.2">
      <c r="A151" s="1">
        <v>43160</v>
      </c>
      <c r="B151" s="5">
        <v>1.2835304838999999</v>
      </c>
      <c r="C151" s="5">
        <v>3.2392565773999999</v>
      </c>
      <c r="D151" s="5">
        <v>1.1654455661000001</v>
      </c>
      <c r="E151" s="5">
        <v>0.11490509516</v>
      </c>
      <c r="F151" s="5">
        <v>3.6990864839E-2</v>
      </c>
      <c r="G151" s="5">
        <v>2.4100134095999999</v>
      </c>
      <c r="H151" s="5"/>
      <c r="I151" s="5"/>
    </row>
    <row r="152" spans="1:9" x14ac:dyDescent="0.2">
      <c r="A152" s="1">
        <v>43191</v>
      </c>
      <c r="B152" s="5">
        <v>1.2957409333000001</v>
      </c>
      <c r="C152" s="5">
        <v>3.2968386367</v>
      </c>
      <c r="D152" s="5">
        <v>1.2294062097</v>
      </c>
      <c r="E152" s="5">
        <v>0.11967845633</v>
      </c>
      <c r="F152" s="5">
        <v>3.6842149667000001E-2</v>
      </c>
      <c r="G152" s="5">
        <v>2.4146520010999999</v>
      </c>
      <c r="H152" s="5"/>
      <c r="I152" s="5"/>
    </row>
    <row r="153" spans="1:9" x14ac:dyDescent="0.2">
      <c r="A153" s="1">
        <v>43221</v>
      </c>
      <c r="B153" s="5">
        <v>1.2918191515999999</v>
      </c>
      <c r="C153" s="5">
        <v>3.3150428031999999</v>
      </c>
      <c r="D153" s="5">
        <v>1.2509281486999999</v>
      </c>
      <c r="E153" s="5">
        <v>0.11942826742</v>
      </c>
      <c r="F153" s="5">
        <v>3.7257313871000002E-2</v>
      </c>
      <c r="G153" s="5">
        <v>2.3850726024000002</v>
      </c>
      <c r="H153" s="5"/>
      <c r="I153" s="5"/>
    </row>
    <row r="154" spans="1:9" x14ac:dyDescent="0.2">
      <c r="A154" s="1">
        <v>43252</v>
      </c>
      <c r="B154" s="5">
        <v>1.3314508332999999</v>
      </c>
      <c r="C154" s="5">
        <v>3.4127058067</v>
      </c>
      <c r="D154" s="5">
        <v>1.2377908763000001</v>
      </c>
      <c r="E154" s="5">
        <v>0.11986110799999999</v>
      </c>
      <c r="F154" s="5">
        <v>3.6103638333000003E-2</v>
      </c>
      <c r="G154" s="5">
        <v>2.3888264647000002</v>
      </c>
      <c r="H154" s="5"/>
      <c r="I154" s="5"/>
    </row>
    <row r="155" spans="1:9" x14ac:dyDescent="0.2">
      <c r="A155" s="1">
        <v>43282</v>
      </c>
      <c r="B155" s="5">
        <v>1.311756629</v>
      </c>
      <c r="C155" s="5">
        <v>3.4882634161000001</v>
      </c>
      <c r="D155" s="5">
        <v>1.2797342742</v>
      </c>
      <c r="E155" s="5">
        <v>0.13285737483999999</v>
      </c>
      <c r="F155" s="5">
        <v>3.5731900645000002E-2</v>
      </c>
      <c r="G155" s="5">
        <v>2.392632576</v>
      </c>
      <c r="H155" s="5"/>
      <c r="I155" s="5"/>
    </row>
    <row r="156" spans="1:9" x14ac:dyDescent="0.2">
      <c r="A156" s="1">
        <v>43313</v>
      </c>
      <c r="B156" s="5">
        <v>1.334229329</v>
      </c>
      <c r="C156" s="5">
        <v>3.6730939226000001</v>
      </c>
      <c r="D156" s="5">
        <v>1.3041019732000001</v>
      </c>
      <c r="E156" s="5">
        <v>0.13974948580999999</v>
      </c>
      <c r="F156" s="5">
        <v>3.6326714516000003E-2</v>
      </c>
      <c r="G156" s="5">
        <v>2.5258125592999998</v>
      </c>
      <c r="H156" s="5"/>
      <c r="I156" s="5"/>
    </row>
    <row r="157" spans="1:9" x14ac:dyDescent="0.2">
      <c r="A157" s="1">
        <v>43344</v>
      </c>
      <c r="B157" s="5">
        <v>1.3677400367000001</v>
      </c>
      <c r="C157" s="5">
        <v>3.7586968233000002</v>
      </c>
      <c r="D157" s="5">
        <v>1.3683459697</v>
      </c>
      <c r="E157" s="5">
        <v>0.14217923632999999</v>
      </c>
      <c r="F157" s="5">
        <v>3.5704123333E-2</v>
      </c>
      <c r="G157" s="5">
        <v>2.5015027649000001</v>
      </c>
      <c r="H157" s="5"/>
      <c r="I157" s="5"/>
    </row>
    <row r="158" spans="1:9" x14ac:dyDescent="0.2">
      <c r="A158" s="1">
        <v>43374</v>
      </c>
      <c r="B158" s="5">
        <v>1.3196512709999999</v>
      </c>
      <c r="C158" s="5">
        <v>3.8714271515999998</v>
      </c>
      <c r="D158" s="5">
        <v>1.4009099374</v>
      </c>
      <c r="E158" s="5">
        <v>0.14744250710000001</v>
      </c>
      <c r="F158" s="5">
        <v>3.7181345806E-2</v>
      </c>
      <c r="G158" s="5">
        <v>2.4933969775999998</v>
      </c>
      <c r="H158" s="5"/>
      <c r="I158" s="5"/>
    </row>
    <row r="159" spans="1:9" x14ac:dyDescent="0.2">
      <c r="A159" s="1">
        <v>43405</v>
      </c>
      <c r="B159" s="5">
        <v>1.3740626499999999</v>
      </c>
      <c r="C159" s="5">
        <v>3.9517321067000002</v>
      </c>
      <c r="D159" s="5">
        <v>1.3884068503</v>
      </c>
      <c r="E159" s="5">
        <v>0.141006415</v>
      </c>
      <c r="F159" s="5">
        <v>3.8866264999999997E-2</v>
      </c>
      <c r="G159" s="5">
        <v>2.5500177488000002</v>
      </c>
      <c r="H159" s="5"/>
      <c r="I159" s="5"/>
    </row>
    <row r="160" spans="1:9" x14ac:dyDescent="0.2">
      <c r="A160" s="1">
        <v>43435</v>
      </c>
      <c r="B160" s="5">
        <v>1.3947879742</v>
      </c>
      <c r="C160" s="5">
        <v>4.0103637805999997</v>
      </c>
      <c r="D160" s="5">
        <v>1.4113788803</v>
      </c>
      <c r="E160" s="5">
        <v>0.13992300838999999</v>
      </c>
      <c r="F160" s="5">
        <v>3.9499611613000002E-2</v>
      </c>
      <c r="G160" s="5">
        <v>2.5387401799</v>
      </c>
      <c r="H160" s="5"/>
      <c r="I160" s="5"/>
    </row>
    <row r="161" spans="1:9" x14ac:dyDescent="0.2">
      <c r="A161" s="1">
        <v>43466</v>
      </c>
      <c r="B161" s="5">
        <v>1.3529039870999999</v>
      </c>
      <c r="C161" s="5">
        <v>3.9868115</v>
      </c>
      <c r="D161" s="5">
        <v>1.4102955197</v>
      </c>
      <c r="E161" s="5">
        <v>0.13617908515999999</v>
      </c>
      <c r="F161" s="5">
        <v>3.8572248386999998E-2</v>
      </c>
      <c r="G161" s="5">
        <v>2.534537442</v>
      </c>
      <c r="H161" s="5"/>
      <c r="I161" s="5"/>
    </row>
    <row r="162" spans="1:9" x14ac:dyDescent="0.2">
      <c r="A162" s="1">
        <v>43497</v>
      </c>
      <c r="B162" s="5">
        <v>1.3571954036</v>
      </c>
      <c r="C162" s="5">
        <v>4.0714994857000004</v>
      </c>
      <c r="D162" s="5">
        <v>1.3416659118000001</v>
      </c>
      <c r="E162" s="5">
        <v>0.13114673606999999</v>
      </c>
      <c r="F162" s="5">
        <v>3.8432933214000001E-2</v>
      </c>
      <c r="G162" s="5">
        <v>2.4890286026999999</v>
      </c>
      <c r="H162" s="5"/>
      <c r="I162" s="5"/>
    </row>
    <row r="163" spans="1:9" x14ac:dyDescent="0.2">
      <c r="A163" s="1">
        <v>43525</v>
      </c>
      <c r="B163" s="5">
        <v>1.3436253452</v>
      </c>
      <c r="C163" s="5">
        <v>4.1125009451999999</v>
      </c>
      <c r="D163" s="5">
        <v>1.4007466432</v>
      </c>
      <c r="E163" s="5">
        <v>0.12589776516000001</v>
      </c>
      <c r="F163" s="5">
        <v>3.7635352258E-2</v>
      </c>
      <c r="G163" s="5">
        <v>2.4849431477000001</v>
      </c>
      <c r="H163" s="5"/>
      <c r="I163" s="5"/>
    </row>
    <row r="164" spans="1:9" x14ac:dyDescent="0.2">
      <c r="A164" s="1">
        <v>43556</v>
      </c>
      <c r="B164" s="5">
        <v>1.3721438333</v>
      </c>
      <c r="C164" s="5">
        <v>4.1940884900000004</v>
      </c>
      <c r="D164" s="5">
        <v>1.4036182003</v>
      </c>
      <c r="E164" s="5">
        <v>0.14059457633</v>
      </c>
      <c r="F164" s="5">
        <v>3.6450739000000003E-2</v>
      </c>
      <c r="G164" s="5">
        <v>2.5588861483000001</v>
      </c>
      <c r="H164" s="5"/>
      <c r="I164" s="5"/>
    </row>
    <row r="165" spans="1:9" x14ac:dyDescent="0.2">
      <c r="A165" s="1">
        <v>43586</v>
      </c>
      <c r="B165" s="5">
        <v>1.3635643323</v>
      </c>
      <c r="C165" s="5">
        <v>4.2708361742000003</v>
      </c>
      <c r="D165" s="5">
        <v>1.4056186267999999</v>
      </c>
      <c r="E165" s="5">
        <v>0.14097333515999999</v>
      </c>
      <c r="F165" s="5">
        <v>3.4109760000000003E-2</v>
      </c>
      <c r="G165" s="5">
        <v>2.5477426148000002</v>
      </c>
      <c r="H165" s="5"/>
      <c r="I165" s="5"/>
    </row>
    <row r="166" spans="1:9" x14ac:dyDescent="0.2">
      <c r="A166" s="1">
        <v>43617</v>
      </c>
      <c r="B166" s="5">
        <v>1.37806787</v>
      </c>
      <c r="C166" s="5">
        <v>4.2881346166999998</v>
      </c>
      <c r="D166" s="5">
        <v>1.4342487117</v>
      </c>
      <c r="E166" s="5">
        <v>0.143933222</v>
      </c>
      <c r="F166" s="5">
        <v>3.5462845333000002E-2</v>
      </c>
      <c r="G166" s="5">
        <v>2.5590481903</v>
      </c>
      <c r="H166" s="5"/>
      <c r="I166" s="5"/>
    </row>
    <row r="167" spans="1:9" x14ac:dyDescent="0.2">
      <c r="A167" s="1">
        <v>43647</v>
      </c>
      <c r="B167" s="5">
        <v>1.3837942161000001</v>
      </c>
      <c r="C167" s="5">
        <v>4.3518215096999997</v>
      </c>
      <c r="D167" s="5">
        <v>1.4537034176999999</v>
      </c>
      <c r="E167" s="5">
        <v>0.16279024871</v>
      </c>
      <c r="F167" s="5">
        <v>3.6335623547999997E-2</v>
      </c>
      <c r="G167" s="5">
        <v>2.5368666693000002</v>
      </c>
      <c r="H167" s="5"/>
      <c r="I167" s="5"/>
    </row>
    <row r="168" spans="1:9" x14ac:dyDescent="0.2">
      <c r="A168" s="1">
        <v>43678</v>
      </c>
      <c r="B168" s="5">
        <v>1.3657108968</v>
      </c>
      <c r="C168" s="5">
        <v>4.4771104289999997</v>
      </c>
      <c r="D168" s="5">
        <v>1.4864583477</v>
      </c>
      <c r="E168" s="5">
        <v>0.16657280031999999</v>
      </c>
      <c r="F168" s="5">
        <v>3.5514998064999997E-2</v>
      </c>
      <c r="G168" s="5">
        <v>2.5300199851</v>
      </c>
      <c r="H168" s="5"/>
      <c r="I168" s="5"/>
    </row>
    <row r="169" spans="1:9" x14ac:dyDescent="0.2">
      <c r="A169" s="1">
        <v>43709</v>
      </c>
      <c r="B169" s="5">
        <v>1.4072955267</v>
      </c>
      <c r="C169" s="5">
        <v>4.5622251832999998</v>
      </c>
      <c r="D169" s="5">
        <v>1.4522472957000001</v>
      </c>
      <c r="E169" s="5">
        <v>0.16963376032999999</v>
      </c>
      <c r="F169" s="5">
        <v>3.5881210667000001E-2</v>
      </c>
      <c r="G169" s="5">
        <v>2.6035511589999998</v>
      </c>
      <c r="H169" s="5"/>
      <c r="I169" s="5"/>
    </row>
    <row r="170" spans="1:9" x14ac:dyDescent="0.2">
      <c r="A170" s="1">
        <v>43739</v>
      </c>
      <c r="B170" s="5">
        <v>1.4186809902999999</v>
      </c>
      <c r="C170" s="5">
        <v>4.6420079128999996</v>
      </c>
      <c r="D170" s="5">
        <v>1.526053431</v>
      </c>
      <c r="E170" s="5">
        <v>0.16951379322999999</v>
      </c>
      <c r="F170" s="5">
        <v>3.5804744515999999E-2</v>
      </c>
      <c r="G170" s="5">
        <v>2.6286960536000001</v>
      </c>
      <c r="H170" s="5"/>
      <c r="I170" s="5"/>
    </row>
    <row r="171" spans="1:9" x14ac:dyDescent="0.2">
      <c r="A171" s="1">
        <v>43770</v>
      </c>
      <c r="B171" s="5">
        <v>1.4031581867</v>
      </c>
      <c r="C171" s="5">
        <v>4.7750529232999996</v>
      </c>
      <c r="D171" s="5">
        <v>1.5294041137000001</v>
      </c>
      <c r="E171" s="5">
        <v>0.16683806033000001</v>
      </c>
      <c r="F171" s="5">
        <v>3.6579390000000003E-2</v>
      </c>
      <c r="G171" s="5">
        <v>2.6019976282999999</v>
      </c>
      <c r="H171" s="5"/>
      <c r="I171" s="5"/>
    </row>
    <row r="172" spans="1:9" x14ac:dyDescent="0.2">
      <c r="A172" s="1">
        <v>43800</v>
      </c>
      <c r="B172" s="5">
        <v>1.4187811387</v>
      </c>
      <c r="C172" s="5">
        <v>4.8115726967999999</v>
      </c>
      <c r="D172" s="5">
        <v>1.4865403571</v>
      </c>
      <c r="E172" s="5">
        <v>0.16317274226</v>
      </c>
      <c r="F172" s="5">
        <v>3.7627639031999997E-2</v>
      </c>
      <c r="G172" s="5">
        <v>2.6038235046999998</v>
      </c>
      <c r="H172" s="5"/>
      <c r="I172" s="5"/>
    </row>
    <row r="173" spans="1:9" x14ac:dyDescent="0.2">
      <c r="A173" s="1">
        <v>43831</v>
      </c>
      <c r="B173" s="5">
        <v>1.4056464323</v>
      </c>
      <c r="C173" s="5">
        <v>4.8525325258000001</v>
      </c>
      <c r="D173" s="5">
        <v>1.4397555425999999</v>
      </c>
      <c r="E173" s="5">
        <v>0.15600913064999999</v>
      </c>
      <c r="F173" s="5">
        <v>3.7944103547999999E-2</v>
      </c>
      <c r="G173" s="5">
        <v>2.5031425633</v>
      </c>
      <c r="H173" s="5"/>
      <c r="I173" s="5"/>
    </row>
    <row r="174" spans="1:9" x14ac:dyDescent="0.2">
      <c r="A174" s="1">
        <v>43862</v>
      </c>
      <c r="B174" s="5">
        <v>1.3986822793</v>
      </c>
      <c r="C174" s="5">
        <v>4.8382691724000004</v>
      </c>
      <c r="D174" s="5">
        <v>1.4626061802999999</v>
      </c>
      <c r="E174" s="5">
        <v>0.15430879930999999</v>
      </c>
      <c r="F174" s="5">
        <v>3.7203325172E-2</v>
      </c>
      <c r="G174" s="5">
        <v>2.5011884260000001</v>
      </c>
      <c r="H174" s="5"/>
      <c r="I174" s="5"/>
    </row>
    <row r="175" spans="1:9" x14ac:dyDescent="0.2">
      <c r="A175" s="1">
        <v>43891</v>
      </c>
      <c r="B175" s="5">
        <v>1.3948482257999999</v>
      </c>
      <c r="C175" s="5">
        <v>4.9211655096999998</v>
      </c>
      <c r="D175" s="5">
        <v>1.4484488289999999</v>
      </c>
      <c r="E175" s="5">
        <v>0.14655378160999999</v>
      </c>
      <c r="F175" s="5">
        <v>3.6660949031999998E-2</v>
      </c>
      <c r="G175" s="5">
        <v>2.4110856911999998</v>
      </c>
      <c r="H175" s="5"/>
      <c r="I175" s="5"/>
    </row>
    <row r="176" spans="1:9" x14ac:dyDescent="0.2">
      <c r="A176" s="1">
        <v>43922</v>
      </c>
      <c r="B176" s="5">
        <v>1.2921586567000001</v>
      </c>
      <c r="C176" s="5">
        <v>4.6197375699999998</v>
      </c>
      <c r="D176" s="5">
        <v>1.2295609667</v>
      </c>
      <c r="E176" s="5">
        <v>0.13088396432999999</v>
      </c>
      <c r="F176" s="5">
        <v>3.2825046332999999E-2</v>
      </c>
      <c r="G176" s="5">
        <v>2.2399689445000002</v>
      </c>
      <c r="H176" s="5"/>
      <c r="I176" s="5"/>
    </row>
    <row r="177" spans="1:9" x14ac:dyDescent="0.2">
      <c r="A177" s="1">
        <v>43952</v>
      </c>
      <c r="B177" s="5">
        <v>0.92860931612999997</v>
      </c>
      <c r="C177" s="5">
        <v>3.9573226967999999</v>
      </c>
      <c r="D177" s="5">
        <v>0.86086908676999996</v>
      </c>
      <c r="E177" s="5">
        <v>0.12830021516000001</v>
      </c>
      <c r="F177" s="5">
        <v>2.6910861290000001E-2</v>
      </c>
      <c r="G177" s="5">
        <v>1.8122844942</v>
      </c>
      <c r="H177" s="5"/>
      <c r="I177" s="5"/>
    </row>
    <row r="178" spans="1:9" x14ac:dyDescent="0.2">
      <c r="A178" s="1">
        <v>43983</v>
      </c>
      <c r="B178" s="5">
        <v>1.0033778433</v>
      </c>
      <c r="C178" s="5">
        <v>4.3217661633000004</v>
      </c>
      <c r="D178" s="5">
        <v>0.90028535167000001</v>
      </c>
      <c r="E178" s="5">
        <v>0.13280028399999999</v>
      </c>
      <c r="F178" s="5">
        <v>3.0835794E-2</v>
      </c>
      <c r="G178" s="5">
        <v>2.1441141303000002</v>
      </c>
      <c r="H178" s="5"/>
      <c r="I178" s="5"/>
    </row>
    <row r="179" spans="1:9" x14ac:dyDescent="0.2">
      <c r="A179" s="1">
        <v>44013</v>
      </c>
      <c r="B179" s="5">
        <v>1.1047751515999999</v>
      </c>
      <c r="C179" s="5">
        <v>4.383943071</v>
      </c>
      <c r="D179" s="5">
        <v>1.0533477729</v>
      </c>
      <c r="E179" s="5">
        <v>0.13774653194</v>
      </c>
      <c r="F179" s="5">
        <v>3.0134644193999999E-2</v>
      </c>
      <c r="G179" s="5">
        <v>2.2033090918</v>
      </c>
      <c r="H179" s="5"/>
      <c r="I179" s="5"/>
    </row>
    <row r="180" spans="1:9" x14ac:dyDescent="0.2">
      <c r="A180" s="1">
        <v>44044</v>
      </c>
      <c r="B180" s="5">
        <v>1.1325009613000001</v>
      </c>
      <c r="C180" s="5">
        <v>4.3338939290000003</v>
      </c>
      <c r="D180" s="5">
        <v>1.1746087803</v>
      </c>
      <c r="E180" s="5">
        <v>0.14732947226000001</v>
      </c>
      <c r="F180" s="5">
        <v>2.9527985805999999E-2</v>
      </c>
      <c r="G180" s="5">
        <v>2.1489244997000001</v>
      </c>
      <c r="H180" s="5"/>
      <c r="I180" s="5"/>
    </row>
    <row r="181" spans="1:9" x14ac:dyDescent="0.2">
      <c r="A181" s="1">
        <v>44075</v>
      </c>
      <c r="B181" s="5">
        <v>1.1173465232999999</v>
      </c>
      <c r="C181" s="5">
        <v>4.3357897400000001</v>
      </c>
      <c r="D181" s="5">
        <v>1.2290881033000001</v>
      </c>
      <c r="E181" s="5">
        <v>0.15365178099999999</v>
      </c>
      <c r="F181" s="5">
        <v>2.9977413333E-2</v>
      </c>
      <c r="G181" s="5">
        <v>2.1166461948999999</v>
      </c>
      <c r="H181" s="5"/>
      <c r="I181" s="5"/>
    </row>
    <row r="182" spans="1:9" x14ac:dyDescent="0.2">
      <c r="A182" s="1">
        <v>44105</v>
      </c>
      <c r="B182" s="5">
        <v>1.1242603871000001</v>
      </c>
      <c r="C182" s="5">
        <v>4.3799763934999998</v>
      </c>
      <c r="D182" s="5">
        <v>1.2363000819000001</v>
      </c>
      <c r="E182" s="5">
        <v>0.13774034645</v>
      </c>
      <c r="F182" s="5">
        <v>3.0046722258000001E-2</v>
      </c>
      <c r="G182" s="5">
        <v>2.0516680748999998</v>
      </c>
      <c r="H182" s="5"/>
      <c r="I182" s="5"/>
    </row>
    <row r="183" spans="1:9" x14ac:dyDescent="0.2">
      <c r="A183" s="1">
        <v>44136</v>
      </c>
      <c r="B183" s="5">
        <v>1.11670509</v>
      </c>
      <c r="C183" s="5">
        <v>4.4121702633000002</v>
      </c>
      <c r="D183" s="5">
        <v>1.2316100969999999</v>
      </c>
      <c r="E183" s="5">
        <v>0.13413942067000001</v>
      </c>
      <c r="F183" s="5">
        <v>3.0516451332999999E-2</v>
      </c>
      <c r="G183" s="5">
        <v>2.1135691462000001</v>
      </c>
      <c r="H183" s="5"/>
      <c r="I183" s="5"/>
    </row>
    <row r="184" spans="1:9" x14ac:dyDescent="0.2">
      <c r="A184" s="1">
        <v>44166</v>
      </c>
      <c r="B184" s="5">
        <v>1.0804758548</v>
      </c>
      <c r="C184" s="5">
        <v>4.3814119225999999</v>
      </c>
      <c r="D184" s="5">
        <v>1.1958505238999999</v>
      </c>
      <c r="E184" s="5">
        <v>0.13588848418999999</v>
      </c>
      <c r="F184" s="5">
        <v>3.1338877419000002E-2</v>
      </c>
      <c r="G184" s="5">
        <v>2.0833987365</v>
      </c>
      <c r="H184" s="5"/>
      <c r="I184" s="5"/>
    </row>
    <row r="185" spans="1:9" x14ac:dyDescent="0.2">
      <c r="A185" s="1">
        <v>44197</v>
      </c>
      <c r="B185" s="5">
        <v>1.0549598741999999</v>
      </c>
      <c r="C185" s="5">
        <v>4.4445452128999996</v>
      </c>
      <c r="D185" s="5">
        <v>1.1587488361</v>
      </c>
      <c r="E185" s="5">
        <v>0.13641941484</v>
      </c>
      <c r="F185" s="5">
        <v>3.0547259032E-2</v>
      </c>
      <c r="G185" s="5">
        <v>2.0618268972</v>
      </c>
      <c r="H185" s="5"/>
      <c r="I185" s="5"/>
    </row>
    <row r="186" spans="1:9" x14ac:dyDescent="0.2">
      <c r="A186" s="1">
        <v>44228</v>
      </c>
      <c r="B186" s="5">
        <v>0.89227657143000005</v>
      </c>
      <c r="C186" s="5">
        <v>3.6770220249999999</v>
      </c>
      <c r="D186" s="5">
        <v>1.0949230861000001</v>
      </c>
      <c r="E186" s="5">
        <v>0.13427281143</v>
      </c>
      <c r="F186" s="5">
        <v>2.5705546071E-2</v>
      </c>
      <c r="G186" s="5">
        <v>1.8544337373999999</v>
      </c>
      <c r="H186" s="5"/>
      <c r="I186" s="5"/>
    </row>
    <row r="187" spans="1:9" x14ac:dyDescent="0.2">
      <c r="A187" s="1">
        <v>44256</v>
      </c>
      <c r="B187" s="5">
        <v>1.1049882418999999</v>
      </c>
      <c r="C187" s="5">
        <v>4.6126514934999996</v>
      </c>
      <c r="D187" s="5">
        <v>1.1208681406000001</v>
      </c>
      <c r="E187" s="5">
        <v>0.13509781323</v>
      </c>
      <c r="F187" s="5">
        <v>3.0473619032E-2</v>
      </c>
      <c r="G187" s="5">
        <v>2.0386752021999999</v>
      </c>
      <c r="H187" s="5"/>
      <c r="I187" s="5"/>
    </row>
    <row r="188" spans="1:9" x14ac:dyDescent="0.2">
      <c r="A188" s="1">
        <v>44287</v>
      </c>
      <c r="B188" s="5">
        <v>1.1101889033000001</v>
      </c>
      <c r="C188" s="5">
        <v>4.6348124833000002</v>
      </c>
      <c r="D188" s="5">
        <v>1.1335796362999999</v>
      </c>
      <c r="E188" s="5">
        <v>0.139618678</v>
      </c>
      <c r="F188" s="5">
        <v>3.0114378333E-2</v>
      </c>
      <c r="G188" s="5">
        <v>2.0661509074</v>
      </c>
      <c r="H188" s="5"/>
      <c r="I188" s="5"/>
    </row>
    <row r="189" spans="1:9" x14ac:dyDescent="0.2">
      <c r="A189" s="1">
        <v>44317</v>
      </c>
      <c r="B189" s="5">
        <v>1.0904791581</v>
      </c>
      <c r="C189" s="5">
        <v>4.7068573742000002</v>
      </c>
      <c r="D189" s="5">
        <v>1.1402843452</v>
      </c>
      <c r="E189" s="5">
        <v>0.13235567418999999</v>
      </c>
      <c r="F189" s="5">
        <v>2.8874769676999999E-2</v>
      </c>
      <c r="G189" s="5">
        <v>2.0665068946999998</v>
      </c>
      <c r="H189" s="5"/>
      <c r="I189" s="5"/>
    </row>
    <row r="190" spans="1:9" x14ac:dyDescent="0.2">
      <c r="A190" s="1">
        <v>44348</v>
      </c>
      <c r="B190" s="5">
        <v>1.0855233666999999</v>
      </c>
      <c r="C190" s="5">
        <v>4.7403120833000001</v>
      </c>
      <c r="D190" s="5">
        <v>1.143390068</v>
      </c>
      <c r="E190" s="5">
        <v>0.12922353267</v>
      </c>
      <c r="F190" s="5">
        <v>2.8979981666999999E-2</v>
      </c>
      <c r="G190" s="5">
        <v>2.0498557072999999</v>
      </c>
      <c r="H190" s="5"/>
      <c r="I190" s="5"/>
    </row>
    <row r="191" spans="1:9" x14ac:dyDescent="0.2">
      <c r="A191" s="1">
        <v>44378</v>
      </c>
      <c r="B191" s="5">
        <v>1.1047483677000001</v>
      </c>
      <c r="C191" s="5">
        <v>4.8012193161000001</v>
      </c>
      <c r="D191" s="5">
        <v>1.0883471847999999</v>
      </c>
      <c r="E191" s="5">
        <v>0.12184244258</v>
      </c>
      <c r="F191" s="5">
        <v>2.8742710968000001E-2</v>
      </c>
      <c r="G191" s="5">
        <v>2.0471507619999998</v>
      </c>
      <c r="H191" s="5"/>
      <c r="I191" s="5"/>
    </row>
    <row r="192" spans="1:9" x14ac:dyDescent="0.2">
      <c r="A192" s="1">
        <v>44409</v>
      </c>
      <c r="B192" s="5">
        <v>1.1104106418999999</v>
      </c>
      <c r="C192" s="5">
        <v>4.9273600871000003</v>
      </c>
      <c r="D192" s="5">
        <v>1.1207534339</v>
      </c>
      <c r="E192" s="5">
        <v>0.12605031032</v>
      </c>
      <c r="F192" s="5">
        <v>2.8445430000000001E-2</v>
      </c>
      <c r="G192" s="5">
        <v>2.0441575274999999</v>
      </c>
      <c r="H192" s="5"/>
      <c r="I192" s="5"/>
    </row>
    <row r="193" spans="1:9" x14ac:dyDescent="0.2">
      <c r="A193" s="1">
        <v>44440</v>
      </c>
      <c r="B193" s="5">
        <v>1.1217148467</v>
      </c>
      <c r="C193" s="5">
        <v>4.9966617632999997</v>
      </c>
      <c r="D193" s="5">
        <v>1.1277712929999999</v>
      </c>
      <c r="E193" s="5">
        <v>0.12832046133</v>
      </c>
      <c r="F193" s="5">
        <v>2.9961814667E-2</v>
      </c>
      <c r="G193" s="5">
        <v>2.0662778350000002</v>
      </c>
      <c r="H193" s="5"/>
      <c r="I193" s="5"/>
    </row>
    <row r="194" spans="1:9" x14ac:dyDescent="0.2">
      <c r="A194" s="1">
        <v>44470</v>
      </c>
      <c r="B194" s="5">
        <v>1.0837097871000001</v>
      </c>
      <c r="C194" s="5">
        <v>5.0718352806000002</v>
      </c>
      <c r="D194" s="5">
        <v>1.1257488571000001</v>
      </c>
      <c r="E194" s="5">
        <v>0.11567827806</v>
      </c>
      <c r="F194" s="5">
        <v>3.1347580967999999E-2</v>
      </c>
      <c r="G194" s="5">
        <v>2.0971370991999998</v>
      </c>
      <c r="H194" s="5"/>
      <c r="I194" s="5"/>
    </row>
    <row r="195" spans="1:9" x14ac:dyDescent="0.2">
      <c r="A195" s="1">
        <v>44501</v>
      </c>
      <c r="B195" s="5">
        <v>1.0893641000000001</v>
      </c>
      <c r="C195" s="5">
        <v>5.1319474232999998</v>
      </c>
      <c r="D195" s="5">
        <v>1.1747201257</v>
      </c>
      <c r="E195" s="5">
        <v>0.11828670567000001</v>
      </c>
      <c r="F195" s="5">
        <v>3.2623930332999998E-2</v>
      </c>
      <c r="G195" s="5">
        <v>2.1060169688000001</v>
      </c>
      <c r="H195" s="5"/>
      <c r="I195" s="5"/>
    </row>
    <row r="196" spans="1:9" x14ac:dyDescent="0.2">
      <c r="A196" s="1">
        <v>44531</v>
      </c>
      <c r="B196" s="5">
        <v>1.0852645354999999</v>
      </c>
      <c r="C196" s="5">
        <v>5.1075093064999999</v>
      </c>
      <c r="D196" s="5">
        <v>1.1579323445</v>
      </c>
      <c r="E196" s="5">
        <v>0.11223271935</v>
      </c>
      <c r="F196" s="5">
        <v>3.2842640323000001E-2</v>
      </c>
      <c r="G196" s="5">
        <v>2.1196150386000001</v>
      </c>
      <c r="H196" s="5"/>
      <c r="I196" s="5"/>
    </row>
    <row r="197" spans="1:9" x14ac:dyDescent="0.2">
      <c r="A197" s="1">
        <v>44562</v>
      </c>
      <c r="B197" s="5">
        <v>1.0502209935</v>
      </c>
      <c r="C197" s="5">
        <v>4.9916410484</v>
      </c>
      <c r="D197" s="5">
        <v>1.1032101190000001</v>
      </c>
      <c r="E197" s="5">
        <v>0.11737723806</v>
      </c>
      <c r="F197" s="5">
        <v>3.1370158386999997E-2</v>
      </c>
      <c r="G197" s="5">
        <v>2.0225909932000001</v>
      </c>
      <c r="H197" s="5"/>
      <c r="I197" s="5"/>
    </row>
    <row r="198" spans="1:9" x14ac:dyDescent="0.2">
      <c r="A198" s="1">
        <v>44593</v>
      </c>
      <c r="B198" s="5">
        <v>1.0590201320999999</v>
      </c>
      <c r="C198" s="5">
        <v>5.0461737393000003</v>
      </c>
      <c r="D198" s="5">
        <v>1.1060075725</v>
      </c>
      <c r="E198" s="5">
        <v>0.11869111642999999</v>
      </c>
      <c r="F198" s="5">
        <v>3.2776688929E-2</v>
      </c>
      <c r="G198" s="5">
        <v>2.0389956466000001</v>
      </c>
      <c r="H198" s="5"/>
      <c r="I198" s="5"/>
    </row>
    <row r="199" spans="1:9" x14ac:dyDescent="0.2">
      <c r="A199" s="1">
        <v>44621</v>
      </c>
      <c r="B199" s="5">
        <v>1.0655001226</v>
      </c>
      <c r="C199" s="5">
        <v>5.2531466096999999</v>
      </c>
      <c r="D199" s="5">
        <v>1.1424546741999999</v>
      </c>
      <c r="E199" s="5">
        <v>0.12231741097</v>
      </c>
      <c r="F199" s="5">
        <v>3.4247318064999997E-2</v>
      </c>
      <c r="G199" s="5">
        <v>2.1462445689999998</v>
      </c>
      <c r="H199" s="5"/>
      <c r="I199" s="5"/>
    </row>
    <row r="200" spans="1:9" x14ac:dyDescent="0.2">
      <c r="A200" s="1">
        <v>44652</v>
      </c>
      <c r="B200" s="5">
        <v>1.0904212567</v>
      </c>
      <c r="C200" s="5">
        <v>5.3084556833000001</v>
      </c>
      <c r="D200" s="5">
        <v>0.93429570333</v>
      </c>
      <c r="E200" s="5">
        <v>0.129889333</v>
      </c>
      <c r="F200" s="5">
        <v>3.3629516999999998E-2</v>
      </c>
      <c r="G200" s="5">
        <v>2.1376442702</v>
      </c>
      <c r="H200" s="5"/>
      <c r="I200" s="5"/>
    </row>
    <row r="201" spans="1:9" x14ac:dyDescent="0.2">
      <c r="A201" s="1">
        <v>44682</v>
      </c>
      <c r="B201" s="5">
        <v>1.0829681387000001</v>
      </c>
      <c r="C201" s="5">
        <v>5.2735145452000003</v>
      </c>
      <c r="D201" s="5">
        <v>1.0731209845</v>
      </c>
      <c r="E201" s="5">
        <v>0.12780056451999999</v>
      </c>
      <c r="F201" s="5">
        <v>3.2340105484000001E-2</v>
      </c>
      <c r="G201" s="5">
        <v>2.1142410854999998</v>
      </c>
      <c r="H201" s="5"/>
      <c r="I201" s="5"/>
    </row>
    <row r="202" spans="1:9" x14ac:dyDescent="0.2">
      <c r="A202" s="1">
        <v>44713</v>
      </c>
      <c r="B202" s="5">
        <v>1.1177379866999999</v>
      </c>
      <c r="C202" s="5">
        <v>5.2596104666999999</v>
      </c>
      <c r="D202" s="5">
        <v>1.1199842179999999</v>
      </c>
      <c r="E202" s="5">
        <v>0.12504895166999999</v>
      </c>
      <c r="F202" s="5">
        <v>3.1590954333E-2</v>
      </c>
      <c r="G202" s="5">
        <v>2.1113363965</v>
      </c>
      <c r="H202" s="5"/>
      <c r="I202" s="5"/>
    </row>
    <row r="203" spans="1:9" x14ac:dyDescent="0.2">
      <c r="A203" s="1">
        <v>44743</v>
      </c>
      <c r="B203" s="5">
        <v>1.1021207677</v>
      </c>
      <c r="C203" s="5">
        <v>5.3740246645000003</v>
      </c>
      <c r="D203" s="5">
        <v>1.0914615874</v>
      </c>
      <c r="E203" s="5">
        <v>0.12800589935000001</v>
      </c>
      <c r="F203" s="5">
        <v>3.1210753548E-2</v>
      </c>
      <c r="G203" s="5">
        <v>2.1227272491</v>
      </c>
      <c r="H203" s="5"/>
      <c r="I203" s="5"/>
    </row>
    <row r="204" spans="1:9" x14ac:dyDescent="0.2">
      <c r="A204" s="1">
        <v>44774</v>
      </c>
      <c r="B204" s="5">
        <v>1.1111421194</v>
      </c>
      <c r="C204" s="5">
        <v>5.4755376452000002</v>
      </c>
      <c r="D204" s="5">
        <v>1.0925369529</v>
      </c>
      <c r="E204" s="5">
        <v>0.12566153645</v>
      </c>
      <c r="F204" s="5">
        <v>3.2325826452000002E-2</v>
      </c>
      <c r="G204" s="5">
        <v>2.1229491720999998</v>
      </c>
      <c r="H204" s="5"/>
      <c r="I204" s="5"/>
    </row>
    <row r="205" spans="1:9" x14ac:dyDescent="0.2">
      <c r="A205" s="1">
        <v>44805</v>
      </c>
      <c r="B205" s="5">
        <v>1.1322174332999999</v>
      </c>
      <c r="C205" s="5">
        <v>5.6195379333000002</v>
      </c>
      <c r="D205" s="5">
        <v>1.1397230786999999</v>
      </c>
      <c r="E205" s="5">
        <v>0.125464613</v>
      </c>
      <c r="F205" s="5">
        <v>3.3214688333000002E-2</v>
      </c>
      <c r="G205" s="5">
        <v>2.1238507357</v>
      </c>
      <c r="H205" s="5"/>
      <c r="I205" s="5"/>
    </row>
    <row r="206" spans="1:9" x14ac:dyDescent="0.2">
      <c r="A206" s="1">
        <v>44835</v>
      </c>
      <c r="B206" s="5">
        <v>1.1389632581</v>
      </c>
      <c r="C206" s="5">
        <v>5.6598113226000004</v>
      </c>
      <c r="D206" s="5">
        <v>1.1318746229000001</v>
      </c>
      <c r="E206" s="5">
        <v>0.13345753323000001</v>
      </c>
      <c r="F206" s="5">
        <v>3.2613297742000003E-2</v>
      </c>
      <c r="G206" s="5">
        <v>2.1174650058000002</v>
      </c>
      <c r="H206" s="5"/>
      <c r="I206" s="5"/>
    </row>
    <row r="207" spans="1:9" x14ac:dyDescent="0.2">
      <c r="A207" s="1">
        <v>44866</v>
      </c>
      <c r="B207" s="5">
        <v>1.1067758700000001</v>
      </c>
      <c r="C207" s="5">
        <v>5.7041912433000004</v>
      </c>
      <c r="D207" s="5">
        <v>1.1162023097</v>
      </c>
      <c r="E207" s="5">
        <v>0.13589082799999999</v>
      </c>
      <c r="F207" s="5">
        <v>3.1791150667000001E-2</v>
      </c>
      <c r="G207" s="5">
        <v>2.1564367329</v>
      </c>
      <c r="H207" s="5"/>
      <c r="I207" s="5"/>
    </row>
    <row r="208" spans="1:9" x14ac:dyDescent="0.2">
      <c r="A208" s="1">
        <v>44896</v>
      </c>
      <c r="B208" s="5">
        <v>1.0796035968</v>
      </c>
      <c r="C208" s="5">
        <v>5.6822134097000001</v>
      </c>
      <c r="D208" s="5">
        <v>0.97968775128999996</v>
      </c>
      <c r="E208" s="5">
        <v>0.13394782160999999</v>
      </c>
      <c r="F208" s="5">
        <v>3.0794031935000001E-2</v>
      </c>
      <c r="G208" s="5">
        <v>2.0603014322000002</v>
      </c>
      <c r="H208" s="5"/>
      <c r="I208" s="5"/>
    </row>
    <row r="209" spans="1:9" x14ac:dyDescent="0.2">
      <c r="A209" s="1">
        <v>44927</v>
      </c>
      <c r="B209" s="5">
        <v>1.1166346161</v>
      </c>
      <c r="C209" s="5">
        <v>5.7907622581</v>
      </c>
      <c r="D209" s="5">
        <v>1.0845732948</v>
      </c>
      <c r="E209" s="5">
        <v>0.15104348580999999</v>
      </c>
      <c r="F209" s="5">
        <v>3.2792551613000001E-2</v>
      </c>
      <c r="G209" s="5">
        <v>2.1014435270999998</v>
      </c>
      <c r="H209" s="5"/>
      <c r="I209" s="5"/>
    </row>
    <row r="210" spans="1:9" x14ac:dyDescent="0.2">
      <c r="A210" s="1">
        <v>44958</v>
      </c>
      <c r="B210" s="5">
        <v>1.1276511536</v>
      </c>
      <c r="C210" s="5">
        <v>5.7317712963999998</v>
      </c>
      <c r="D210" s="5">
        <v>1.1800122364000001</v>
      </c>
      <c r="E210" s="5">
        <v>0.15650348821000001</v>
      </c>
      <c r="F210" s="5">
        <v>3.2107151070999998E-2</v>
      </c>
      <c r="G210" s="5">
        <v>2.0930925312999999</v>
      </c>
      <c r="H210" s="5"/>
      <c r="I210" s="5"/>
    </row>
    <row r="211" spans="1:9" x14ac:dyDescent="0.2">
      <c r="A211" s="1">
        <v>44986</v>
      </c>
      <c r="B211" s="5">
        <v>1.1687670226</v>
      </c>
      <c r="C211" s="5">
        <v>5.8945610968000004</v>
      </c>
      <c r="D211" s="5">
        <v>1.1459413016</v>
      </c>
      <c r="E211" s="5">
        <v>0.15342438742</v>
      </c>
      <c r="F211" s="5">
        <v>3.2245548710000002E-2</v>
      </c>
      <c r="G211" s="5">
        <v>2.1600977456999999</v>
      </c>
      <c r="H211" s="5"/>
      <c r="I211" s="5"/>
    </row>
    <row r="212" spans="1:9" x14ac:dyDescent="0.2">
      <c r="A212" s="1">
        <v>45017</v>
      </c>
      <c r="B212" s="5">
        <v>1.1520734399999999</v>
      </c>
      <c r="C212" s="5">
        <v>5.8840160966999999</v>
      </c>
      <c r="D212" s="5">
        <v>1.1524384797</v>
      </c>
      <c r="E212" s="5">
        <v>0.15489303099999999</v>
      </c>
      <c r="F212" s="5">
        <v>3.1291952999999997E-2</v>
      </c>
      <c r="G212" s="5">
        <v>2.1754504989000001</v>
      </c>
      <c r="H212" s="5"/>
      <c r="I212" s="5"/>
    </row>
    <row r="213" spans="1:9" x14ac:dyDescent="0.2">
      <c r="A213" s="1">
        <v>45047</v>
      </c>
      <c r="B213" s="5">
        <v>1.1769850934999999</v>
      </c>
      <c r="C213" s="5">
        <v>5.8429093451999998</v>
      </c>
      <c r="D213" s="5">
        <v>1.1551179061000001</v>
      </c>
      <c r="E213" s="5">
        <v>0.15547679386999999</v>
      </c>
      <c r="F213" s="5">
        <v>3.1619697418999997E-2</v>
      </c>
      <c r="G213" s="5">
        <v>2.2192152966999998</v>
      </c>
      <c r="H213" s="5"/>
      <c r="I213" s="5"/>
    </row>
    <row r="214" spans="1:9" x14ac:dyDescent="0.2">
      <c r="A214" s="1">
        <v>45078</v>
      </c>
      <c r="B214" s="5">
        <v>1.1800682967</v>
      </c>
      <c r="C214" s="5">
        <v>5.7515640467000004</v>
      </c>
      <c r="D214" s="5">
        <v>1.1869921357</v>
      </c>
      <c r="E214" s="5">
        <v>0.15743624333</v>
      </c>
      <c r="F214" s="5">
        <v>2.8175501666999999E-2</v>
      </c>
      <c r="G214" s="5">
        <v>2.2149742247000002</v>
      </c>
      <c r="H214" s="5"/>
      <c r="I214" s="5"/>
    </row>
    <row r="215" spans="1:9" x14ac:dyDescent="0.2">
      <c r="A215" s="1">
        <v>45108</v>
      </c>
      <c r="B215" s="5">
        <v>1.1879409097</v>
      </c>
      <c r="C215" s="5">
        <v>5.8295543096999998</v>
      </c>
      <c r="D215" s="5">
        <v>1.1961871183999999</v>
      </c>
      <c r="E215" s="5">
        <v>0.14831207677</v>
      </c>
      <c r="F215" s="5">
        <v>2.9311630000000002E-2</v>
      </c>
      <c r="G215" s="5">
        <v>2.1984602037999998</v>
      </c>
      <c r="H215" s="5"/>
      <c r="I215" s="5"/>
    </row>
    <row r="216" spans="1:9" x14ac:dyDescent="0.2">
      <c r="A216" s="1">
        <v>45139</v>
      </c>
      <c r="B216" s="5">
        <v>1.1685111903000001</v>
      </c>
      <c r="C216" s="5">
        <v>5.9201043194</v>
      </c>
      <c r="D216" s="5">
        <v>1.2355178639</v>
      </c>
      <c r="E216" s="5">
        <v>0.14955291097000001</v>
      </c>
      <c r="F216" s="5">
        <v>2.9308290644999999E-2</v>
      </c>
      <c r="G216" s="5">
        <v>2.2239305828</v>
      </c>
      <c r="H216" s="5"/>
      <c r="I216" s="5"/>
    </row>
    <row r="217" spans="1:9" x14ac:dyDescent="0.2">
      <c r="A217" s="1">
        <v>45170</v>
      </c>
      <c r="B217" s="5">
        <v>1.1670847932999999</v>
      </c>
      <c r="C217" s="5">
        <v>5.9147850867000002</v>
      </c>
      <c r="D217" s="5">
        <v>1.3156686483</v>
      </c>
      <c r="E217" s="5">
        <v>0.14626427633</v>
      </c>
      <c r="F217" s="5">
        <v>2.9001731999999999E-2</v>
      </c>
      <c r="G217" s="5">
        <v>2.2154749801000002</v>
      </c>
      <c r="H217" s="5"/>
      <c r="I217" s="5"/>
    </row>
    <row r="218" spans="1:9" x14ac:dyDescent="0.2">
      <c r="A218" s="1">
        <v>45200</v>
      </c>
      <c r="B218" s="5">
        <v>1.1315479871</v>
      </c>
      <c r="C218" s="5">
        <v>5.9713318547999998</v>
      </c>
      <c r="D218" s="5">
        <v>1.2826414977</v>
      </c>
      <c r="E218" s="5">
        <v>0.16718352871</v>
      </c>
      <c r="F218" s="5">
        <v>3.0572369677E-2</v>
      </c>
      <c r="G218" s="5">
        <v>2.2695199192</v>
      </c>
      <c r="H218" s="5"/>
      <c r="I218" s="5"/>
    </row>
    <row r="219" spans="1:9" x14ac:dyDescent="0.2">
      <c r="A219" s="1">
        <v>45231</v>
      </c>
      <c r="B219" s="5">
        <v>1.1188004833</v>
      </c>
      <c r="C219" s="5">
        <v>6.1568974499999998</v>
      </c>
      <c r="D219" s="5">
        <v>1.3076165217</v>
      </c>
      <c r="E219" s="5">
        <v>0.16442427467000001</v>
      </c>
      <c r="F219" s="5">
        <v>2.9997016000000001E-2</v>
      </c>
      <c r="G219" s="5">
        <v>2.2589417326999999</v>
      </c>
      <c r="H219" s="5"/>
      <c r="I219" s="5"/>
    </row>
    <row r="220" spans="1:9" x14ac:dyDescent="0.2">
      <c r="A220" s="1">
        <v>45261</v>
      </c>
      <c r="B220" s="5">
        <v>1.0774595774</v>
      </c>
      <c r="C220" s="5">
        <v>6.1945071097</v>
      </c>
      <c r="D220" s="5">
        <v>1.3022849812999999</v>
      </c>
      <c r="E220" s="5">
        <v>0.15736210258</v>
      </c>
      <c r="F220" s="5">
        <v>3.1016897097E-2</v>
      </c>
      <c r="G220" s="5">
        <v>2.255503832</v>
      </c>
      <c r="H220" s="5"/>
      <c r="I220" s="5"/>
    </row>
    <row r="221" spans="1:9" x14ac:dyDescent="0.2">
      <c r="A221" s="1">
        <v>45292</v>
      </c>
      <c r="B221" s="5">
        <v>1.0402186226000001</v>
      </c>
      <c r="C221" s="5">
        <v>5.8933087968000004</v>
      </c>
      <c r="D221" s="5">
        <v>1.1289611396999999</v>
      </c>
      <c r="E221" s="5">
        <v>0.15004553452</v>
      </c>
      <c r="F221" s="5">
        <v>2.7868358387000001E-2</v>
      </c>
      <c r="G221" s="5">
        <v>2.1038443196999999</v>
      </c>
      <c r="H221" s="5"/>
      <c r="I221" s="5"/>
    </row>
    <row r="222" spans="1:9" x14ac:dyDescent="0.2">
      <c r="A222" s="1">
        <v>45323</v>
      </c>
      <c r="B222" s="5">
        <v>1.0830678309999999</v>
      </c>
      <c r="C222" s="5">
        <v>6.1378842207000002</v>
      </c>
      <c r="D222" s="5">
        <v>1.2831852686</v>
      </c>
      <c r="E222" s="5">
        <v>0.14496238723999999</v>
      </c>
      <c r="F222" s="5">
        <v>2.9023195862000001E-2</v>
      </c>
      <c r="G222" s="5">
        <v>2.210019408</v>
      </c>
      <c r="H222" s="5"/>
      <c r="I222" s="5"/>
    </row>
    <row r="223" spans="1:9" x14ac:dyDescent="0.2">
      <c r="A223" s="1">
        <v>45352</v>
      </c>
      <c r="B223" s="5">
        <v>1.1104107968000001</v>
      </c>
      <c r="C223" s="5">
        <v>6.2066852581000003</v>
      </c>
      <c r="D223" s="5">
        <v>1.2632795687</v>
      </c>
      <c r="E223" s="5">
        <v>0.14322157226000001</v>
      </c>
      <c r="F223" s="5">
        <v>2.9424092581E-2</v>
      </c>
      <c r="G223" s="5">
        <v>2.205384097</v>
      </c>
      <c r="H223" s="5"/>
      <c r="I223" s="5"/>
    </row>
    <row r="224" spans="1:9" x14ac:dyDescent="0.2">
      <c r="A224" s="1">
        <v>45383</v>
      </c>
      <c r="B224" s="5">
        <v>1.1493622133000001</v>
      </c>
      <c r="C224" s="5">
        <v>6.2413009367000001</v>
      </c>
      <c r="D224" s="5">
        <v>1.2760716013</v>
      </c>
      <c r="E224" s="5">
        <v>0.15611639966999999</v>
      </c>
      <c r="F224" s="5">
        <v>2.8336677000000001E-2</v>
      </c>
      <c r="G224" s="5">
        <v>2.1740111637999999</v>
      </c>
      <c r="H224" s="5"/>
      <c r="I224" s="5"/>
    </row>
    <row r="225" spans="1:9" x14ac:dyDescent="0.2">
      <c r="A225" s="1">
        <v>45413</v>
      </c>
      <c r="B225" s="5">
        <v>1.1923546225999999</v>
      </c>
      <c r="C225" s="5">
        <v>6.2457665354999996</v>
      </c>
      <c r="D225" s="5">
        <v>1.2327359180999999</v>
      </c>
      <c r="E225" s="5">
        <v>0.15446582258</v>
      </c>
      <c r="F225" s="5">
        <v>2.7493720645000001E-2</v>
      </c>
      <c r="G225" s="5">
        <v>2.1875594495000001</v>
      </c>
      <c r="H225" s="5"/>
      <c r="I225" s="5"/>
    </row>
    <row r="226" spans="1:9" x14ac:dyDescent="0.2">
      <c r="A226" s="1">
        <v>45444</v>
      </c>
      <c r="B226" s="5">
        <v>1.1946250332999999</v>
      </c>
      <c r="C226" s="5">
        <v>6.2980527000000004</v>
      </c>
      <c r="D226" s="5">
        <v>1.2205042687000001</v>
      </c>
      <c r="E226" s="5">
        <v>0.15301513799999999</v>
      </c>
      <c r="F226" s="5">
        <v>2.6862992666999999E-2</v>
      </c>
      <c r="G226" s="5">
        <v>2.1430404706999999</v>
      </c>
      <c r="H226" s="5"/>
      <c r="I226" s="5"/>
    </row>
    <row r="227" spans="1:9" x14ac:dyDescent="0.2">
      <c r="A227" s="1">
        <v>45474</v>
      </c>
      <c r="B227" s="5">
        <v>1.1711219032</v>
      </c>
      <c r="C227" s="5">
        <v>6.2995897773999996</v>
      </c>
      <c r="D227" s="5">
        <v>1.2042051465000001</v>
      </c>
      <c r="E227" s="5">
        <v>0.15556959547999999</v>
      </c>
      <c r="F227" s="5">
        <v>2.7881500322999998E-2</v>
      </c>
      <c r="G227" s="5">
        <v>2.1172290190999998</v>
      </c>
      <c r="H227" s="5"/>
      <c r="I227" s="5"/>
    </row>
    <row r="228" spans="1:9" x14ac:dyDescent="0.2">
      <c r="A228" s="1">
        <v>45505</v>
      </c>
      <c r="B228" s="5">
        <v>1.2076613386999999</v>
      </c>
      <c r="C228" s="5">
        <v>6.4267079419000002</v>
      </c>
      <c r="D228" s="5">
        <v>1.2200658447999999</v>
      </c>
      <c r="E228" s="5">
        <v>0.16085781323000001</v>
      </c>
      <c r="F228" s="5">
        <v>2.8054136128999999E-2</v>
      </c>
      <c r="G228" s="5">
        <v>2.1312656620000001</v>
      </c>
      <c r="H228" s="5"/>
      <c r="I228" s="5"/>
    </row>
    <row r="229" spans="1:9" x14ac:dyDescent="0.2">
      <c r="A229" s="1">
        <v>45536</v>
      </c>
      <c r="B229" s="5">
        <v>1.21098394</v>
      </c>
      <c r="C229" s="5">
        <v>6.3768423167000003</v>
      </c>
      <c r="D229" s="5">
        <v>1.2426374072999999</v>
      </c>
      <c r="E229" s="5">
        <v>0.15705018167000001</v>
      </c>
      <c r="F229" s="5">
        <v>2.8257783000000002E-2</v>
      </c>
      <c r="G229" s="5">
        <v>2.1392605410000001</v>
      </c>
      <c r="H229" s="5"/>
      <c r="I229" s="5"/>
    </row>
    <row r="230" spans="1:9" x14ac:dyDescent="0.2">
      <c r="A230" s="1">
        <v>45566</v>
      </c>
      <c r="B230" s="5">
        <v>1.2225743774</v>
      </c>
      <c r="C230" s="5">
        <v>6.4604363225999997</v>
      </c>
      <c r="D230" s="5">
        <v>1.2233356286999999</v>
      </c>
      <c r="E230" s="5">
        <v>0.17328758999999999</v>
      </c>
      <c r="F230" s="5">
        <v>2.8947753226E-2</v>
      </c>
      <c r="G230" s="5">
        <v>2.1827310710000001</v>
      </c>
      <c r="H230" s="5"/>
      <c r="I230" s="5"/>
    </row>
    <row r="231" spans="1:9" x14ac:dyDescent="0.2">
      <c r="A231" s="1">
        <v>45597</v>
      </c>
      <c r="B231" s="5">
        <v>1.1711061533</v>
      </c>
      <c r="C231" s="5">
        <v>6.4540473499999997</v>
      </c>
      <c r="D231" s="5">
        <v>1.2711072987000001</v>
      </c>
      <c r="E231" s="5">
        <v>0.16848263066999999</v>
      </c>
      <c r="F231" s="5">
        <v>2.9316755667E-2</v>
      </c>
      <c r="G231" s="5">
        <v>2.1979793478</v>
      </c>
      <c r="H231" s="5"/>
      <c r="I231" s="5"/>
    </row>
    <row r="232" spans="1:9" x14ac:dyDescent="0.2">
      <c r="A232" s="1">
        <v>45627</v>
      </c>
      <c r="B232" s="5">
        <v>1.1465107967999999</v>
      </c>
      <c r="C232" s="5">
        <v>6.3750185323000004</v>
      </c>
      <c r="D232" s="5">
        <v>1.2348021439000001</v>
      </c>
      <c r="E232" s="5">
        <v>0.16697825257999999</v>
      </c>
      <c r="F232" s="5">
        <v>3.0317809676999999E-2</v>
      </c>
      <c r="G232" s="5">
        <v>2.1797007475000001</v>
      </c>
      <c r="H232" s="5"/>
      <c r="I232" s="5"/>
    </row>
    <row r="233" spans="1:9" x14ac:dyDescent="0.2">
      <c r="A233" s="1">
        <v>45658</v>
      </c>
      <c r="B233" s="5">
        <v>1.1287583097</v>
      </c>
      <c r="C233" s="5">
        <v>6.2502000257999999</v>
      </c>
      <c r="D233" s="5">
        <v>1.2111724612999999</v>
      </c>
      <c r="E233" s="5">
        <v>0.17516811516</v>
      </c>
      <c r="F233" s="5">
        <v>2.9864004839000001E-2</v>
      </c>
      <c r="G233" s="5">
        <v>2.1033225717000001</v>
      </c>
      <c r="H233" s="5"/>
      <c r="I233" s="5"/>
    </row>
    <row r="234" spans="1:9" x14ac:dyDescent="0.2">
      <c r="A234" s="1">
        <v>45689</v>
      </c>
      <c r="B234" s="5">
        <v>1.1804346107000001</v>
      </c>
      <c r="C234" s="5">
        <v>6.3828156893000001</v>
      </c>
      <c r="D234" s="5">
        <v>1.1763890554</v>
      </c>
      <c r="E234" s="5">
        <v>0.18415905929000001</v>
      </c>
      <c r="F234" s="5">
        <v>2.8970356429000001E-2</v>
      </c>
      <c r="G234" s="5">
        <v>2.0852471175999998</v>
      </c>
      <c r="H234" s="5"/>
      <c r="I234" s="5"/>
    </row>
    <row r="235" spans="1:9" x14ac:dyDescent="0.2">
      <c r="A235" s="1">
        <v>45717</v>
      </c>
      <c r="B235" s="5">
        <v>1.1747767741999999</v>
      </c>
      <c r="C235" s="5">
        <v>6.4825575065000001</v>
      </c>
      <c r="D235" s="5">
        <v>1.2144431887</v>
      </c>
      <c r="E235" s="5">
        <v>0.18702425968</v>
      </c>
      <c r="F235" s="5">
        <v>2.9310845161E-2</v>
      </c>
      <c r="G235" s="5">
        <v>2.1399163206999998</v>
      </c>
      <c r="H235" s="5"/>
      <c r="I235" s="5"/>
    </row>
    <row r="236" spans="1:9" x14ac:dyDescent="0.2">
      <c r="A236" s="1">
        <v>45748</v>
      </c>
      <c r="B236" s="5">
        <v>1.1802165567</v>
      </c>
      <c r="C236" s="5">
        <v>6.4907146866999996</v>
      </c>
      <c r="D236" s="5">
        <v>1.1991925139999999</v>
      </c>
      <c r="E236" s="5">
        <v>0.19253315733000001</v>
      </c>
      <c r="F236" s="5">
        <v>2.9535470667000002E-2</v>
      </c>
      <c r="G236" s="5">
        <v>2.1423454656000001</v>
      </c>
      <c r="H236" s="5"/>
      <c r="I236" s="5"/>
    </row>
    <row r="237" spans="1:9" x14ac:dyDescent="0.2">
      <c r="A237" s="1">
        <v>45778</v>
      </c>
      <c r="B237" s="5">
        <v>1.1714020645000001</v>
      </c>
      <c r="C237" s="5">
        <v>6.4584636452000002</v>
      </c>
      <c r="D237" s="5">
        <v>1.1606665671</v>
      </c>
      <c r="E237" s="5">
        <v>0.20042755968000001</v>
      </c>
      <c r="F237" s="5">
        <v>3.0250924516000002E-2</v>
      </c>
      <c r="G237" s="5">
        <v>2.1461345275000001</v>
      </c>
      <c r="H237" s="5"/>
      <c r="I237" s="5"/>
    </row>
    <row r="238" spans="1:9" x14ac:dyDescent="0.2">
      <c r="A238" s="1">
        <v>45809</v>
      </c>
      <c r="B238" s="5">
        <v>1.1578120633</v>
      </c>
      <c r="C238" s="5">
        <v>6.5251810399999997</v>
      </c>
      <c r="D238" s="5">
        <v>1.1905314437000001</v>
      </c>
      <c r="E238" s="5">
        <v>0.19317301367</v>
      </c>
      <c r="F238" s="5">
        <v>3.0045313333E-2</v>
      </c>
      <c r="G238" s="5">
        <v>2.1036095601000002</v>
      </c>
      <c r="H238" s="5"/>
      <c r="I238" s="5"/>
    </row>
    <row r="239" spans="1:9" x14ac:dyDescent="0.2">
      <c r="A239" s="1">
        <v>45839</v>
      </c>
      <c r="B239" s="5">
        <v>1.1236712032</v>
      </c>
      <c r="C239" s="5">
        <v>6.6847785483999997</v>
      </c>
      <c r="D239" s="5">
        <v>1.2049595123000001</v>
      </c>
      <c r="E239" s="5">
        <v>0.20811200387000001</v>
      </c>
      <c r="F239" s="5">
        <v>2.9416620322999999E-2</v>
      </c>
      <c r="G239" s="5">
        <v>2.1237836521000002</v>
      </c>
      <c r="H239" s="5"/>
      <c r="I239" s="5"/>
    </row>
    <row r="240" spans="1:9" x14ac:dyDescent="0.2">
      <c r="A240" s="1">
        <v>45870</v>
      </c>
      <c r="B240" s="5">
        <v>1.1375344194000001</v>
      </c>
      <c r="C240" s="5">
        <v>6.6515054084000003</v>
      </c>
      <c r="D240" s="5">
        <v>1.2006737555</v>
      </c>
      <c r="E240" s="5">
        <v>0.21013534774000001</v>
      </c>
      <c r="F240" s="5">
        <v>3.0006431935000001E-2</v>
      </c>
      <c r="G240" s="5">
        <v>2.1986821584</v>
      </c>
      <c r="H240" s="5"/>
      <c r="I240" s="5"/>
    </row>
    <row r="241" spans="1:9" x14ac:dyDescent="0.2">
      <c r="A241" s="1">
        <v>45901</v>
      </c>
      <c r="B241" s="5">
        <v>1.1362708398000001</v>
      </c>
      <c r="C241" s="5">
        <v>6.6768522030000002</v>
      </c>
      <c r="D241" s="5">
        <v>1.1886743898000001</v>
      </c>
      <c r="E241" s="5">
        <v>0.19511951562999999</v>
      </c>
      <c r="F241" s="5">
        <v>2.9741307033E-2</v>
      </c>
      <c r="G241" s="5">
        <v>2.1349811405999999</v>
      </c>
      <c r="H241" s="5"/>
      <c r="I241" s="5"/>
    </row>
    <row r="242" spans="1:9" x14ac:dyDescent="0.2">
      <c r="A242" s="1">
        <v>45931</v>
      </c>
      <c r="B242" s="5">
        <v>1.1326839299</v>
      </c>
      <c r="C242" s="5">
        <v>6.6906586293999997</v>
      </c>
      <c r="D242" s="5">
        <v>1.2056967270000001</v>
      </c>
      <c r="E242" s="5">
        <v>0.1985233448</v>
      </c>
      <c r="F242" s="5">
        <v>2.9257174920999999E-2</v>
      </c>
      <c r="G242" s="5">
        <v>2.0963056831000002</v>
      </c>
      <c r="H242" s="5"/>
      <c r="I242" s="5"/>
    </row>
    <row r="243" spans="1:9" x14ac:dyDescent="0.2">
      <c r="A243" s="1">
        <v>45962</v>
      </c>
      <c r="B243" s="5">
        <v>1.1314149655000001</v>
      </c>
      <c r="C243" s="5">
        <v>6.6842552703999996</v>
      </c>
      <c r="D243" s="5">
        <v>1.2031262418999999</v>
      </c>
      <c r="E243" s="5">
        <v>0.19292614271</v>
      </c>
      <c r="F243" s="5">
        <v>2.8832513202000001E-2</v>
      </c>
      <c r="G243" s="5">
        <v>2.1668604332000001</v>
      </c>
      <c r="H243" s="5"/>
      <c r="I243" s="5"/>
    </row>
    <row r="244" spans="1:9" x14ac:dyDescent="0.2">
      <c r="A244" s="1">
        <v>45992</v>
      </c>
      <c r="B244" s="5">
        <v>1.1334997977000001</v>
      </c>
      <c r="C244" s="5">
        <v>6.6466035581999998</v>
      </c>
      <c r="D244" s="5">
        <v>1.1877300253</v>
      </c>
      <c r="E244" s="5">
        <v>0.18869215874</v>
      </c>
      <c r="F244" s="5">
        <v>2.8472524887E-2</v>
      </c>
      <c r="G244" s="5">
        <v>2.1393376113000002</v>
      </c>
      <c r="H244" s="5"/>
      <c r="I244" s="5"/>
    </row>
    <row r="245" spans="1:9" x14ac:dyDescent="0.2">
      <c r="A245" s="1">
        <v>46023</v>
      </c>
      <c r="B245" s="5">
        <v>1.1353059178</v>
      </c>
      <c r="C245" s="5">
        <v>6.6264724264000003</v>
      </c>
      <c r="D245" s="5">
        <v>1.1895494307000001</v>
      </c>
      <c r="E245" s="5">
        <v>0.18662066235999999</v>
      </c>
      <c r="F245" s="5">
        <v>2.8137374706000001E-2</v>
      </c>
      <c r="G245" s="5">
        <v>2.1092564236000002</v>
      </c>
      <c r="H245" s="5"/>
      <c r="I245" s="5"/>
    </row>
    <row r="246" spans="1:9" x14ac:dyDescent="0.2">
      <c r="A246" s="1">
        <v>46054</v>
      </c>
      <c r="B246" s="5">
        <v>1.1129483368999999</v>
      </c>
      <c r="C246" s="5">
        <v>6.6416664398999998</v>
      </c>
      <c r="D246" s="5">
        <v>1.17413192</v>
      </c>
      <c r="E246" s="5">
        <v>0.185007747</v>
      </c>
      <c r="F246" s="5">
        <v>2.7861333693999998E-2</v>
      </c>
      <c r="G246" s="5">
        <v>2.0806868608000002</v>
      </c>
      <c r="H246" s="5"/>
      <c r="I246" s="5"/>
    </row>
    <row r="247" spans="1:9" x14ac:dyDescent="0.2">
      <c r="A247" s="1">
        <v>46082</v>
      </c>
      <c r="B247" s="5">
        <v>1.1098101654999999</v>
      </c>
      <c r="C247" s="5">
        <v>6.5087883059999996</v>
      </c>
      <c r="D247" s="5">
        <v>1.1648819324999999</v>
      </c>
      <c r="E247" s="5">
        <v>0.18393175274000001</v>
      </c>
      <c r="F247" s="5">
        <v>2.7575578997E-2</v>
      </c>
      <c r="G247" s="5">
        <v>2.0520465941000001</v>
      </c>
      <c r="H247" s="5"/>
      <c r="I247" s="5"/>
    </row>
    <row r="248" spans="1:9" x14ac:dyDescent="0.2">
      <c r="A248" s="1">
        <v>46113</v>
      </c>
      <c r="B248" s="5">
        <v>1.1106225486000001</v>
      </c>
      <c r="C248" s="5">
        <v>6.6217730093</v>
      </c>
      <c r="D248" s="5">
        <v>1.1600536564999999</v>
      </c>
      <c r="E248" s="5">
        <v>0.18350802636999999</v>
      </c>
      <c r="F248" s="5">
        <v>2.7269060702000001E-2</v>
      </c>
      <c r="G248" s="5">
        <v>2.0345309490000001</v>
      </c>
      <c r="H248" s="5"/>
      <c r="I248" s="5"/>
    </row>
    <row r="249" spans="1:9" x14ac:dyDescent="0.2">
      <c r="A249" s="1">
        <v>46143</v>
      </c>
      <c r="B249" s="5">
        <v>1.1101065617999999</v>
      </c>
      <c r="C249" s="5">
        <v>6.5925368077000002</v>
      </c>
      <c r="D249" s="5">
        <v>1.1623246387999999</v>
      </c>
      <c r="E249" s="5">
        <v>0.18299954743999999</v>
      </c>
      <c r="F249" s="5">
        <v>2.6955268579000002E-2</v>
      </c>
      <c r="G249" s="5">
        <v>2.0190042854999999</v>
      </c>
      <c r="H249" s="5"/>
      <c r="I249" s="5"/>
    </row>
    <row r="250" spans="1:9" x14ac:dyDescent="0.2">
      <c r="A250" s="1">
        <v>46174</v>
      </c>
      <c r="B250" s="5">
        <v>1.1091739219000001</v>
      </c>
      <c r="C250" s="5">
        <v>6.5812268563999998</v>
      </c>
      <c r="D250" s="5">
        <v>1.1649439180000001</v>
      </c>
      <c r="E250" s="5">
        <v>0.18221997249999999</v>
      </c>
      <c r="F250" s="5">
        <v>2.6642759363999999E-2</v>
      </c>
      <c r="G250" s="5">
        <v>2.0148724905000002</v>
      </c>
      <c r="H250" s="5"/>
      <c r="I250" s="5"/>
    </row>
    <row r="251" spans="1:9" x14ac:dyDescent="0.2">
      <c r="A251" s="1">
        <v>46204</v>
      </c>
      <c r="B251" s="5">
        <v>1.1077032143000001</v>
      </c>
      <c r="C251" s="5">
        <v>6.5547615251</v>
      </c>
      <c r="D251" s="5">
        <v>1.1684960032</v>
      </c>
      <c r="E251" s="5">
        <v>0.18123558998</v>
      </c>
      <c r="F251" s="5">
        <v>2.6341910154999999E-2</v>
      </c>
      <c r="G251" s="5">
        <v>2.0091746364</v>
      </c>
      <c r="H251" s="5"/>
      <c r="I251" s="5"/>
    </row>
    <row r="252" spans="1:9" x14ac:dyDescent="0.2">
      <c r="A252" s="1">
        <v>46235</v>
      </c>
      <c r="B252" s="5">
        <v>1.1067196233000001</v>
      </c>
      <c r="C252" s="5">
        <v>6.5376400172000002</v>
      </c>
      <c r="D252" s="5">
        <v>1.1700491735</v>
      </c>
      <c r="E252" s="5">
        <v>0.18042947741000001</v>
      </c>
      <c r="F252" s="5">
        <v>2.6045436831999998E-2</v>
      </c>
      <c r="G252" s="5">
        <v>2.1081932631</v>
      </c>
      <c r="H252" s="5"/>
      <c r="I252" s="5"/>
    </row>
    <row r="253" spans="1:9" x14ac:dyDescent="0.2">
      <c r="A253" s="1">
        <v>46266</v>
      </c>
      <c r="B253" s="5">
        <v>1.1150354433</v>
      </c>
      <c r="C253" s="5">
        <v>6.5206131348999996</v>
      </c>
      <c r="D253" s="5">
        <v>1.1730724025000001</v>
      </c>
      <c r="E253" s="5">
        <v>0.17978397235999999</v>
      </c>
      <c r="F253" s="5">
        <v>2.5715468102999999E-2</v>
      </c>
      <c r="G253" s="5">
        <v>2.1019377128999999</v>
      </c>
      <c r="H253" s="5"/>
      <c r="I253" s="5"/>
    </row>
    <row r="254" spans="1:9" x14ac:dyDescent="0.2">
      <c r="A254" s="1">
        <v>46296</v>
      </c>
      <c r="B254" s="5">
        <v>1.1218204338</v>
      </c>
      <c r="C254" s="5">
        <v>6.5358791485000003</v>
      </c>
      <c r="D254" s="5">
        <v>1.1793845468999999</v>
      </c>
      <c r="E254" s="5">
        <v>0.17995722067</v>
      </c>
      <c r="F254" s="5">
        <v>2.5459436246E-2</v>
      </c>
      <c r="G254" s="5">
        <v>2.0929442216999998</v>
      </c>
      <c r="H254" s="5"/>
      <c r="I254" s="5"/>
    </row>
    <row r="255" spans="1:9" x14ac:dyDescent="0.2">
      <c r="A255" s="1">
        <v>46327</v>
      </c>
      <c r="B255" s="5">
        <v>1.1283310776</v>
      </c>
      <c r="C255" s="5">
        <v>6.5668076902000001</v>
      </c>
      <c r="D255" s="5">
        <v>1.1757858428000001</v>
      </c>
      <c r="E255" s="5">
        <v>0.18045509843999999</v>
      </c>
      <c r="F255" s="5">
        <v>2.5247706520999998E-2</v>
      </c>
      <c r="G255" s="5">
        <v>2.0735799725000001</v>
      </c>
      <c r="H255" s="5"/>
      <c r="I255" s="5"/>
    </row>
    <row r="256" spans="1:9" x14ac:dyDescent="0.2">
      <c r="A256" s="1">
        <v>46357</v>
      </c>
      <c r="B256" s="5">
        <v>1.1350978806000001</v>
      </c>
      <c r="C256" s="5">
        <v>6.5712099586999999</v>
      </c>
      <c r="D256" s="5">
        <v>1.1655542909000001</v>
      </c>
      <c r="E256" s="5">
        <v>0.18116755797</v>
      </c>
      <c r="F256" s="5">
        <v>2.5049612267000001E-2</v>
      </c>
      <c r="G256" s="5">
        <v>2.0510412911999998</v>
      </c>
      <c r="H256" s="5"/>
      <c r="I256" s="5"/>
    </row>
    <row r="257" spans="1:8" x14ac:dyDescent="0.2">
      <c r="A257" s="1"/>
      <c r="B257" s="5"/>
      <c r="C257" s="5"/>
      <c r="D257" s="275"/>
      <c r="G257" s="30"/>
      <c r="H257" s="13"/>
    </row>
    <row r="258" spans="1:8" x14ac:dyDescent="0.2">
      <c r="A258" s="267" t="s">
        <v>997</v>
      </c>
    </row>
    <row r="259" spans="1:8" x14ac:dyDescent="0.2">
      <c r="A259" s="2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261" spans="1:8" x14ac:dyDescent="0.2">
      <c r="A261" s="3"/>
      <c r="B261" s="4" t="s">
        <v>330</v>
      </c>
    </row>
    <row r="262" spans="1:8" x14ac:dyDescent="0.2">
      <c r="A262" s="13">
        <v>82</v>
      </c>
      <c r="B262">
        <v>0</v>
      </c>
    </row>
    <row r="263" spans="1:8" x14ac:dyDescent="0.2">
      <c r="A263" s="13">
        <v>82</v>
      </c>
      <c r="B263">
        <v>1</v>
      </c>
    </row>
  </sheetData>
  <hyperlinks>
    <hyperlink ref="A3" location="Contents!A1" display="Return to Contents" xr:uid="{553C221A-8E27-43E0-832A-A69CFD3535C5}"/>
  </hyperlinks>
  <pageMargins left="0.75" right="0.75" top="1" bottom="1" header="0.5" footer="0.5"/>
  <pageSetup scale="57" fitToHeight="2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81DA-959E-42CE-9526-6DE272E7546E}">
  <dimension ref="A2:K285"/>
  <sheetViews>
    <sheetView tabSelected="1" zoomScaleNormal="100" workbookViewId="0"/>
  </sheetViews>
  <sheetFormatPr defaultRowHeight="12.75" x14ac:dyDescent="0.2"/>
  <cols>
    <col min="2" max="2" width="14" bestFit="1" customWidth="1"/>
    <col min="3" max="3" width="12.5703125" bestFit="1" customWidth="1"/>
    <col min="4" max="4" width="16.28515625" bestFit="1" customWidth="1"/>
    <col min="5" max="5" width="15.28515625" bestFit="1" customWidth="1"/>
    <col min="6" max="6" width="16.28515625" bestFit="1" customWidth="1"/>
  </cols>
  <sheetData>
    <row r="2" spans="1:11" ht="15.75" x14ac:dyDescent="0.25">
      <c r="A2" s="31" t="s">
        <v>967</v>
      </c>
      <c r="F2" s="87"/>
    </row>
    <row r="3" spans="1:11" x14ac:dyDescent="0.2">
      <c r="A3" s="16" t="s">
        <v>16</v>
      </c>
    </row>
    <row r="4" spans="1:11" x14ac:dyDescent="0.2"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1" x14ac:dyDescent="0.2"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1" x14ac:dyDescent="0.2"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1" x14ac:dyDescent="0.2">
      <c r="B7" s="277"/>
      <c r="C7" s="277"/>
      <c r="D7" s="277"/>
      <c r="E7" s="277"/>
      <c r="F7" s="277"/>
      <c r="G7" s="277"/>
      <c r="H7" s="277"/>
      <c r="I7" s="277"/>
      <c r="J7" s="277"/>
      <c r="K7" s="277"/>
    </row>
    <row r="8" spans="1:11" x14ac:dyDescent="0.2"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1" x14ac:dyDescent="0.2"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x14ac:dyDescent="0.2"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1" x14ac:dyDescent="0.2"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1" x14ac:dyDescent="0.2">
      <c r="B12" s="277"/>
      <c r="C12" s="277"/>
      <c r="D12" s="277"/>
      <c r="E12" s="277"/>
      <c r="F12" s="277"/>
      <c r="G12" s="277"/>
      <c r="H12" s="277"/>
      <c r="I12" s="277"/>
      <c r="J12" s="277"/>
      <c r="K12" s="277"/>
    </row>
    <row r="13" spans="1:11" x14ac:dyDescent="0.2"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x14ac:dyDescent="0.2">
      <c r="B14" s="277"/>
      <c r="C14" s="277"/>
      <c r="D14" s="277"/>
      <c r="E14" s="277"/>
      <c r="F14" s="277"/>
      <c r="G14" s="277"/>
      <c r="H14" s="277"/>
      <c r="I14" s="277"/>
      <c r="J14" s="277"/>
      <c r="K14" s="277"/>
    </row>
    <row r="15" spans="1:11" x14ac:dyDescent="0.2"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1" x14ac:dyDescent="0.2">
      <c r="B16" s="277"/>
      <c r="C16" s="277"/>
      <c r="D16" s="277"/>
      <c r="E16" s="277"/>
      <c r="F16" s="277"/>
      <c r="G16" s="277"/>
      <c r="H16" s="277"/>
      <c r="I16" s="277"/>
      <c r="J16" s="277"/>
      <c r="K16" s="277"/>
    </row>
    <row r="17" spans="2:11" x14ac:dyDescent="0.2"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2:11" x14ac:dyDescent="0.2"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2:11" x14ac:dyDescent="0.2"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2:11" x14ac:dyDescent="0.2"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2:11" x14ac:dyDescent="0.2"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2:11" x14ac:dyDescent="0.2">
      <c r="B22" s="277"/>
      <c r="C22" s="277"/>
      <c r="D22" s="277"/>
      <c r="E22" s="277"/>
      <c r="F22" s="277"/>
      <c r="G22" s="277"/>
      <c r="H22" s="277"/>
      <c r="I22" s="277"/>
      <c r="J22" s="277"/>
      <c r="K22" s="277"/>
    </row>
    <row r="23" spans="2:11" x14ac:dyDescent="0.2"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2:11" x14ac:dyDescent="0.2">
      <c r="B24" s="277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2:11" x14ac:dyDescent="0.2"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6" spans="2:11" x14ac:dyDescent="0.2"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2:11" x14ac:dyDescent="0.2">
      <c r="B27" s="277"/>
      <c r="C27" s="277"/>
      <c r="D27" s="277"/>
      <c r="E27" s="277"/>
      <c r="F27" s="277"/>
      <c r="G27" s="277"/>
      <c r="H27" s="277"/>
      <c r="I27" s="277"/>
      <c r="J27" s="277"/>
      <c r="K27" s="277"/>
    </row>
    <row r="28" spans="2:11" x14ac:dyDescent="0.2">
      <c r="B28" s="277"/>
      <c r="C28" s="277"/>
      <c r="D28" s="277"/>
      <c r="E28" s="277"/>
      <c r="F28" s="277"/>
      <c r="G28" s="277"/>
      <c r="H28" s="277"/>
      <c r="I28" s="277"/>
      <c r="J28" s="277"/>
      <c r="K28" s="277"/>
    </row>
    <row r="29" spans="2:11" x14ac:dyDescent="0.2">
      <c r="B29" s="277"/>
      <c r="C29" s="277"/>
      <c r="D29" s="277"/>
      <c r="E29" s="277"/>
      <c r="F29" s="277"/>
      <c r="G29" s="277"/>
      <c r="H29" s="277"/>
      <c r="I29" s="277"/>
      <c r="J29" s="277"/>
      <c r="K29" s="277"/>
    </row>
    <row r="30" spans="2:11" x14ac:dyDescent="0.2">
      <c r="B30" s="277"/>
      <c r="C30" s="277"/>
      <c r="D30" s="277"/>
      <c r="E30" s="277"/>
      <c r="F30" s="277"/>
      <c r="G30" s="277"/>
      <c r="H30" s="277"/>
      <c r="I30" s="277"/>
      <c r="J30" s="277"/>
      <c r="K30" s="277"/>
    </row>
    <row r="31" spans="2:11" x14ac:dyDescent="0.2"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2:11" x14ac:dyDescent="0.2">
      <c r="B32" s="277"/>
      <c r="C32" s="277"/>
      <c r="D32" s="277"/>
      <c r="E32" s="277"/>
      <c r="F32" s="277"/>
      <c r="G32" s="277"/>
      <c r="H32" s="277"/>
      <c r="I32" s="277"/>
      <c r="J32" s="277"/>
      <c r="K32" s="277"/>
    </row>
    <row r="33" spans="1:11" x14ac:dyDescent="0.2">
      <c r="B33" s="277"/>
      <c r="C33" s="277"/>
      <c r="D33" s="277"/>
      <c r="E33" s="277"/>
      <c r="F33" s="277"/>
      <c r="G33" s="277"/>
      <c r="H33" s="277"/>
      <c r="I33" s="277"/>
      <c r="J33" s="277"/>
      <c r="K33" s="277"/>
    </row>
    <row r="34" spans="1:11" x14ac:dyDescent="0.2">
      <c r="B34" s="277"/>
      <c r="C34" s="277"/>
      <c r="D34" s="277"/>
      <c r="E34" s="277"/>
      <c r="F34" s="277"/>
      <c r="G34" s="277"/>
      <c r="H34" s="277"/>
      <c r="I34" s="277"/>
      <c r="J34" s="277"/>
      <c r="K34" s="277"/>
    </row>
    <row r="35" spans="1:11" x14ac:dyDescent="0.2">
      <c r="B35" s="277"/>
      <c r="C35" s="277"/>
      <c r="D35" s="277"/>
      <c r="E35" s="277"/>
      <c r="F35" s="277"/>
      <c r="G35" s="277"/>
      <c r="H35" s="277"/>
      <c r="I35" s="277"/>
      <c r="J35" s="277"/>
      <c r="K35" s="277"/>
    </row>
    <row r="36" spans="1:11" x14ac:dyDescent="0.2">
      <c r="B36" s="277"/>
      <c r="C36" s="277"/>
      <c r="D36" s="277"/>
      <c r="E36" s="277"/>
      <c r="F36" s="277"/>
      <c r="G36" s="277"/>
      <c r="H36" s="277"/>
      <c r="I36" s="277"/>
      <c r="J36" s="277"/>
      <c r="K36" s="277"/>
    </row>
    <row r="37" spans="1:11" x14ac:dyDescent="0.2">
      <c r="A37" s="8" t="s">
        <v>914</v>
      </c>
      <c r="B37" s="8" t="s">
        <v>101</v>
      </c>
      <c r="C37" s="8" t="s">
        <v>915</v>
      </c>
      <c r="D37" s="8" t="s">
        <v>100</v>
      </c>
      <c r="E37" s="8" t="s">
        <v>916</v>
      </c>
    </row>
    <row r="38" spans="1:11" x14ac:dyDescent="0.2">
      <c r="A38">
        <v>3</v>
      </c>
      <c r="B38" t="s">
        <v>642</v>
      </c>
      <c r="C38" t="s">
        <v>642</v>
      </c>
      <c r="D38" t="s">
        <v>679</v>
      </c>
      <c r="E38" t="s">
        <v>680</v>
      </c>
    </row>
    <row r="39" spans="1:11" x14ac:dyDescent="0.2">
      <c r="A39">
        <v>3</v>
      </c>
      <c r="B39" t="s">
        <v>642</v>
      </c>
      <c r="C39" t="s">
        <v>642</v>
      </c>
      <c r="D39" t="s">
        <v>679</v>
      </c>
      <c r="E39" t="s">
        <v>681</v>
      </c>
    </row>
    <row r="40" spans="1:11" x14ac:dyDescent="0.2">
      <c r="A40">
        <v>3</v>
      </c>
      <c r="B40" t="s">
        <v>642</v>
      </c>
      <c r="C40" t="s">
        <v>642</v>
      </c>
      <c r="D40" t="s">
        <v>682</v>
      </c>
      <c r="E40" t="s">
        <v>683</v>
      </c>
    </row>
    <row r="41" spans="1:11" x14ac:dyDescent="0.2">
      <c r="A41">
        <v>3</v>
      </c>
      <c r="B41" t="s">
        <v>642</v>
      </c>
      <c r="C41" t="s">
        <v>642</v>
      </c>
      <c r="D41" t="s">
        <v>682</v>
      </c>
      <c r="E41" t="s">
        <v>684</v>
      </c>
    </row>
    <row r="42" spans="1:11" x14ac:dyDescent="0.2">
      <c r="A42">
        <v>3</v>
      </c>
      <c r="B42" t="s">
        <v>642</v>
      </c>
      <c r="C42" t="s">
        <v>642</v>
      </c>
      <c r="D42" t="s">
        <v>682</v>
      </c>
      <c r="E42" t="s">
        <v>685</v>
      </c>
    </row>
    <row r="43" spans="1:11" x14ac:dyDescent="0.2">
      <c r="A43">
        <v>3</v>
      </c>
      <c r="B43" t="s">
        <v>642</v>
      </c>
      <c r="C43" t="s">
        <v>642</v>
      </c>
      <c r="D43" t="s">
        <v>682</v>
      </c>
      <c r="E43" t="s">
        <v>686</v>
      </c>
    </row>
    <row r="44" spans="1:11" x14ac:dyDescent="0.2">
      <c r="A44">
        <v>3</v>
      </c>
      <c r="B44" t="s">
        <v>642</v>
      </c>
      <c r="C44" t="s">
        <v>642</v>
      </c>
      <c r="D44" t="s">
        <v>682</v>
      </c>
      <c r="E44" t="s">
        <v>687</v>
      </c>
    </row>
    <row r="45" spans="1:11" x14ac:dyDescent="0.2">
      <c r="A45">
        <v>3</v>
      </c>
      <c r="B45" t="s">
        <v>642</v>
      </c>
      <c r="C45" t="s">
        <v>642</v>
      </c>
      <c r="D45" t="s">
        <v>682</v>
      </c>
      <c r="E45" t="s">
        <v>688</v>
      </c>
    </row>
    <row r="46" spans="1:11" x14ac:dyDescent="0.2">
      <c r="A46">
        <v>3</v>
      </c>
      <c r="B46" t="s">
        <v>642</v>
      </c>
      <c r="C46" t="s">
        <v>642</v>
      </c>
      <c r="D46" t="s">
        <v>682</v>
      </c>
      <c r="E46" t="s">
        <v>689</v>
      </c>
    </row>
    <row r="47" spans="1:11" x14ac:dyDescent="0.2">
      <c r="A47">
        <v>3</v>
      </c>
      <c r="B47" t="s">
        <v>642</v>
      </c>
      <c r="C47" t="s">
        <v>642</v>
      </c>
      <c r="D47" t="s">
        <v>682</v>
      </c>
      <c r="E47" t="s">
        <v>690</v>
      </c>
    </row>
    <row r="48" spans="1:11" x14ac:dyDescent="0.2">
      <c r="A48">
        <v>3</v>
      </c>
      <c r="B48" t="s">
        <v>642</v>
      </c>
      <c r="C48" t="s">
        <v>642</v>
      </c>
      <c r="D48" t="s">
        <v>682</v>
      </c>
      <c r="E48" t="s">
        <v>691</v>
      </c>
    </row>
    <row r="49" spans="1:5" x14ac:dyDescent="0.2">
      <c r="A49">
        <v>3</v>
      </c>
      <c r="B49" t="s">
        <v>642</v>
      </c>
      <c r="C49" t="s">
        <v>642</v>
      </c>
      <c r="D49" t="s">
        <v>682</v>
      </c>
      <c r="E49" t="s">
        <v>692</v>
      </c>
    </row>
    <row r="50" spans="1:5" x14ac:dyDescent="0.2">
      <c r="A50">
        <v>1</v>
      </c>
      <c r="B50" t="s">
        <v>693</v>
      </c>
      <c r="C50" t="s">
        <v>665</v>
      </c>
      <c r="D50" t="s">
        <v>694</v>
      </c>
      <c r="E50" t="s">
        <v>695</v>
      </c>
    </row>
    <row r="51" spans="1:5" x14ac:dyDescent="0.2">
      <c r="A51">
        <v>1</v>
      </c>
      <c r="B51" t="s">
        <v>693</v>
      </c>
      <c r="C51" t="s">
        <v>665</v>
      </c>
      <c r="D51" t="s">
        <v>694</v>
      </c>
      <c r="E51" t="s">
        <v>696</v>
      </c>
    </row>
    <row r="52" spans="1:5" x14ac:dyDescent="0.2">
      <c r="A52">
        <v>4</v>
      </c>
      <c r="B52" t="s">
        <v>627</v>
      </c>
      <c r="C52" t="s">
        <v>627</v>
      </c>
      <c r="D52" t="s">
        <v>697</v>
      </c>
      <c r="E52" t="s">
        <v>698</v>
      </c>
    </row>
    <row r="53" spans="1:5" x14ac:dyDescent="0.2">
      <c r="A53">
        <v>4</v>
      </c>
      <c r="B53" t="s">
        <v>627</v>
      </c>
      <c r="C53" t="s">
        <v>627</v>
      </c>
      <c r="D53" t="s">
        <v>697</v>
      </c>
      <c r="E53" t="s">
        <v>699</v>
      </c>
    </row>
    <row r="54" spans="1:5" x14ac:dyDescent="0.2">
      <c r="A54">
        <v>4</v>
      </c>
      <c r="B54" t="s">
        <v>627</v>
      </c>
      <c r="C54" t="s">
        <v>627</v>
      </c>
      <c r="D54" t="s">
        <v>697</v>
      </c>
      <c r="E54" t="s">
        <v>700</v>
      </c>
    </row>
    <row r="55" spans="1:5" x14ac:dyDescent="0.2">
      <c r="A55">
        <v>4</v>
      </c>
      <c r="B55" t="s">
        <v>627</v>
      </c>
      <c r="C55" t="s">
        <v>627</v>
      </c>
      <c r="D55" t="s">
        <v>697</v>
      </c>
      <c r="E55" t="s">
        <v>701</v>
      </c>
    </row>
    <row r="56" spans="1:5" x14ac:dyDescent="0.2">
      <c r="A56">
        <v>4</v>
      </c>
      <c r="B56" t="s">
        <v>627</v>
      </c>
      <c r="C56" t="s">
        <v>627</v>
      </c>
      <c r="D56" t="s">
        <v>697</v>
      </c>
      <c r="E56" t="s">
        <v>702</v>
      </c>
    </row>
    <row r="57" spans="1:5" x14ac:dyDescent="0.2">
      <c r="A57">
        <v>2</v>
      </c>
      <c r="B57" t="s">
        <v>627</v>
      </c>
      <c r="C57" t="s">
        <v>627</v>
      </c>
      <c r="D57" t="s">
        <v>703</v>
      </c>
      <c r="E57" t="s">
        <v>704</v>
      </c>
    </row>
    <row r="58" spans="1:5" x14ac:dyDescent="0.2">
      <c r="A58">
        <v>2</v>
      </c>
      <c r="B58" t="s">
        <v>627</v>
      </c>
      <c r="C58" t="s">
        <v>627</v>
      </c>
      <c r="D58" t="s">
        <v>703</v>
      </c>
      <c r="E58" t="s">
        <v>705</v>
      </c>
    </row>
    <row r="59" spans="1:5" x14ac:dyDescent="0.2">
      <c r="A59">
        <v>2</v>
      </c>
      <c r="B59" t="s">
        <v>627</v>
      </c>
      <c r="C59" t="s">
        <v>627</v>
      </c>
      <c r="D59" t="s">
        <v>703</v>
      </c>
      <c r="E59" t="s">
        <v>706</v>
      </c>
    </row>
    <row r="60" spans="1:5" x14ac:dyDescent="0.2">
      <c r="A60">
        <v>2</v>
      </c>
      <c r="B60" t="s">
        <v>627</v>
      </c>
      <c r="C60" t="s">
        <v>627</v>
      </c>
      <c r="D60" t="s">
        <v>703</v>
      </c>
      <c r="E60" t="s">
        <v>707</v>
      </c>
    </row>
    <row r="61" spans="1:5" x14ac:dyDescent="0.2">
      <c r="A61">
        <v>2</v>
      </c>
      <c r="B61" t="s">
        <v>627</v>
      </c>
      <c r="C61" t="s">
        <v>627</v>
      </c>
      <c r="D61" t="s">
        <v>703</v>
      </c>
      <c r="E61" t="s">
        <v>708</v>
      </c>
    </row>
    <row r="62" spans="1:5" x14ac:dyDescent="0.2">
      <c r="A62">
        <v>2</v>
      </c>
      <c r="B62" t="s">
        <v>627</v>
      </c>
      <c r="C62" t="s">
        <v>627</v>
      </c>
      <c r="D62" t="s">
        <v>703</v>
      </c>
      <c r="E62" t="s">
        <v>709</v>
      </c>
    </row>
    <row r="63" spans="1:5" x14ac:dyDescent="0.2">
      <c r="A63">
        <v>2</v>
      </c>
      <c r="B63" t="s">
        <v>627</v>
      </c>
      <c r="C63" t="s">
        <v>627</v>
      </c>
      <c r="D63" t="s">
        <v>703</v>
      </c>
      <c r="E63" t="s">
        <v>710</v>
      </c>
    </row>
    <row r="64" spans="1:5" x14ac:dyDescent="0.2">
      <c r="A64">
        <v>2</v>
      </c>
      <c r="B64" t="s">
        <v>627</v>
      </c>
      <c r="C64" t="s">
        <v>627</v>
      </c>
      <c r="D64" t="s">
        <v>703</v>
      </c>
      <c r="E64" t="s">
        <v>711</v>
      </c>
    </row>
    <row r="65" spans="1:5" x14ac:dyDescent="0.2">
      <c r="A65">
        <v>2</v>
      </c>
      <c r="B65" t="s">
        <v>627</v>
      </c>
      <c r="C65" t="s">
        <v>627</v>
      </c>
      <c r="D65" t="s">
        <v>703</v>
      </c>
      <c r="E65" t="s">
        <v>712</v>
      </c>
    </row>
    <row r="66" spans="1:5" x14ac:dyDescent="0.2">
      <c r="A66">
        <v>2</v>
      </c>
      <c r="B66" t="s">
        <v>627</v>
      </c>
      <c r="C66" t="s">
        <v>627</v>
      </c>
      <c r="D66" t="s">
        <v>703</v>
      </c>
      <c r="E66" t="s">
        <v>713</v>
      </c>
    </row>
    <row r="67" spans="1:5" x14ac:dyDescent="0.2">
      <c r="A67">
        <v>2</v>
      </c>
      <c r="B67" t="s">
        <v>627</v>
      </c>
      <c r="C67" t="s">
        <v>627</v>
      </c>
      <c r="D67" t="s">
        <v>703</v>
      </c>
      <c r="E67" t="s">
        <v>714</v>
      </c>
    </row>
    <row r="68" spans="1:5" x14ac:dyDescent="0.2">
      <c r="A68">
        <v>2</v>
      </c>
      <c r="B68" t="s">
        <v>627</v>
      </c>
      <c r="C68" t="s">
        <v>627</v>
      </c>
      <c r="D68" t="s">
        <v>703</v>
      </c>
      <c r="E68" t="s">
        <v>715</v>
      </c>
    </row>
    <row r="69" spans="1:5" x14ac:dyDescent="0.2">
      <c r="A69">
        <v>2</v>
      </c>
      <c r="B69" t="s">
        <v>627</v>
      </c>
      <c r="C69" t="s">
        <v>627</v>
      </c>
      <c r="D69" t="s">
        <v>703</v>
      </c>
      <c r="E69" t="s">
        <v>716</v>
      </c>
    </row>
    <row r="70" spans="1:5" x14ac:dyDescent="0.2">
      <c r="A70">
        <v>2</v>
      </c>
      <c r="B70" t="s">
        <v>627</v>
      </c>
      <c r="C70" t="s">
        <v>627</v>
      </c>
      <c r="D70" t="s">
        <v>703</v>
      </c>
      <c r="E70" t="s">
        <v>717</v>
      </c>
    </row>
    <row r="71" spans="1:5" x14ac:dyDescent="0.2">
      <c r="A71">
        <v>2</v>
      </c>
      <c r="B71" t="s">
        <v>627</v>
      </c>
      <c r="C71" t="s">
        <v>627</v>
      </c>
      <c r="D71" t="s">
        <v>703</v>
      </c>
      <c r="E71" t="s">
        <v>718</v>
      </c>
    </row>
    <row r="72" spans="1:5" x14ac:dyDescent="0.2">
      <c r="A72">
        <v>3</v>
      </c>
      <c r="B72" t="s">
        <v>626</v>
      </c>
      <c r="C72" t="s">
        <v>626</v>
      </c>
      <c r="D72" t="s">
        <v>719</v>
      </c>
      <c r="E72" t="s">
        <v>720</v>
      </c>
    </row>
    <row r="73" spans="1:5" x14ac:dyDescent="0.2">
      <c r="A73">
        <v>3</v>
      </c>
      <c r="B73" t="s">
        <v>626</v>
      </c>
      <c r="C73" t="s">
        <v>626</v>
      </c>
      <c r="D73" t="s">
        <v>719</v>
      </c>
      <c r="E73" t="s">
        <v>721</v>
      </c>
    </row>
    <row r="74" spans="1:5" x14ac:dyDescent="0.2">
      <c r="A74">
        <v>3</v>
      </c>
      <c r="B74" t="s">
        <v>626</v>
      </c>
      <c r="C74" t="s">
        <v>626</v>
      </c>
      <c r="D74" t="s">
        <v>719</v>
      </c>
      <c r="E74" t="s">
        <v>722</v>
      </c>
    </row>
    <row r="75" spans="1:5" x14ac:dyDescent="0.2">
      <c r="A75">
        <v>3</v>
      </c>
      <c r="B75" t="s">
        <v>626</v>
      </c>
      <c r="C75" t="s">
        <v>626</v>
      </c>
      <c r="D75" t="s">
        <v>719</v>
      </c>
      <c r="E75" t="s">
        <v>701</v>
      </c>
    </row>
    <row r="76" spans="1:5" x14ac:dyDescent="0.2">
      <c r="A76">
        <v>1</v>
      </c>
      <c r="B76" t="s">
        <v>693</v>
      </c>
      <c r="C76" t="s">
        <v>665</v>
      </c>
      <c r="D76" t="s">
        <v>723</v>
      </c>
      <c r="E76" t="s">
        <v>696</v>
      </c>
    </row>
    <row r="77" spans="1:5" x14ac:dyDescent="0.2">
      <c r="A77">
        <v>1</v>
      </c>
      <c r="B77" t="s">
        <v>693</v>
      </c>
      <c r="C77" t="s">
        <v>665</v>
      </c>
      <c r="D77" t="s">
        <v>723</v>
      </c>
      <c r="E77" t="s">
        <v>724</v>
      </c>
    </row>
    <row r="78" spans="1:5" x14ac:dyDescent="0.2">
      <c r="A78">
        <v>1</v>
      </c>
      <c r="B78" t="s">
        <v>693</v>
      </c>
      <c r="C78" t="s">
        <v>665</v>
      </c>
      <c r="D78" t="s">
        <v>723</v>
      </c>
      <c r="E78" t="s">
        <v>725</v>
      </c>
    </row>
    <row r="79" spans="1:5" x14ac:dyDescent="0.2">
      <c r="A79">
        <v>1</v>
      </c>
      <c r="B79" t="s">
        <v>693</v>
      </c>
      <c r="C79" t="s">
        <v>665</v>
      </c>
      <c r="D79" t="s">
        <v>723</v>
      </c>
      <c r="E79" t="s">
        <v>726</v>
      </c>
    </row>
    <row r="80" spans="1:5" x14ac:dyDescent="0.2">
      <c r="A80">
        <v>1</v>
      </c>
      <c r="B80" t="s">
        <v>693</v>
      </c>
      <c r="C80" t="s">
        <v>665</v>
      </c>
      <c r="D80" t="s">
        <v>723</v>
      </c>
      <c r="E80" t="s">
        <v>727</v>
      </c>
    </row>
    <row r="81" spans="1:5" x14ac:dyDescent="0.2">
      <c r="A81">
        <v>1</v>
      </c>
      <c r="B81" t="s">
        <v>693</v>
      </c>
      <c r="C81" t="s">
        <v>665</v>
      </c>
      <c r="D81" t="s">
        <v>723</v>
      </c>
      <c r="E81" t="s">
        <v>728</v>
      </c>
    </row>
    <row r="82" spans="1:5" x14ac:dyDescent="0.2">
      <c r="A82">
        <v>1</v>
      </c>
      <c r="B82" t="s">
        <v>693</v>
      </c>
      <c r="C82" t="s">
        <v>665</v>
      </c>
      <c r="D82" t="s">
        <v>723</v>
      </c>
      <c r="E82" t="s">
        <v>729</v>
      </c>
    </row>
    <row r="83" spans="1:5" x14ac:dyDescent="0.2">
      <c r="A83">
        <v>1</v>
      </c>
      <c r="B83" t="s">
        <v>693</v>
      </c>
      <c r="C83" t="s">
        <v>665</v>
      </c>
      <c r="D83" t="s">
        <v>723</v>
      </c>
      <c r="E83" t="s">
        <v>730</v>
      </c>
    </row>
    <row r="84" spans="1:5" x14ac:dyDescent="0.2">
      <c r="A84">
        <v>1</v>
      </c>
      <c r="B84" t="s">
        <v>693</v>
      </c>
      <c r="C84" t="s">
        <v>665</v>
      </c>
      <c r="D84" t="s">
        <v>723</v>
      </c>
      <c r="E84" t="s">
        <v>731</v>
      </c>
    </row>
    <row r="85" spans="1:5" x14ac:dyDescent="0.2">
      <c r="A85">
        <v>1</v>
      </c>
      <c r="B85" t="s">
        <v>693</v>
      </c>
      <c r="C85" t="s">
        <v>665</v>
      </c>
      <c r="D85" t="s">
        <v>723</v>
      </c>
      <c r="E85" t="s">
        <v>732</v>
      </c>
    </row>
    <row r="86" spans="1:5" x14ac:dyDescent="0.2">
      <c r="A86">
        <v>2</v>
      </c>
      <c r="B86" t="s">
        <v>644</v>
      </c>
      <c r="C86" t="s">
        <v>665</v>
      </c>
      <c r="D86" t="s">
        <v>733</v>
      </c>
      <c r="E86" t="s">
        <v>734</v>
      </c>
    </row>
    <row r="87" spans="1:5" x14ac:dyDescent="0.2">
      <c r="A87">
        <v>2</v>
      </c>
      <c r="B87" t="s">
        <v>644</v>
      </c>
      <c r="C87" t="s">
        <v>665</v>
      </c>
      <c r="D87" t="s">
        <v>733</v>
      </c>
      <c r="E87" t="s">
        <v>735</v>
      </c>
    </row>
    <row r="88" spans="1:5" x14ac:dyDescent="0.2">
      <c r="A88">
        <v>2</v>
      </c>
      <c r="B88" t="s">
        <v>644</v>
      </c>
      <c r="C88" t="s">
        <v>665</v>
      </c>
      <c r="D88" t="s">
        <v>733</v>
      </c>
      <c r="E88" t="s">
        <v>736</v>
      </c>
    </row>
    <row r="89" spans="1:5" x14ac:dyDescent="0.2">
      <c r="A89">
        <v>2</v>
      </c>
      <c r="B89" t="s">
        <v>644</v>
      </c>
      <c r="C89" t="s">
        <v>665</v>
      </c>
      <c r="D89" t="s">
        <v>733</v>
      </c>
      <c r="E89" t="s">
        <v>737</v>
      </c>
    </row>
    <row r="90" spans="1:5" x14ac:dyDescent="0.2">
      <c r="A90">
        <v>2</v>
      </c>
      <c r="B90" t="s">
        <v>644</v>
      </c>
      <c r="C90" t="s">
        <v>665</v>
      </c>
      <c r="D90" t="s">
        <v>733</v>
      </c>
      <c r="E90" t="s">
        <v>738</v>
      </c>
    </row>
    <row r="91" spans="1:5" x14ac:dyDescent="0.2">
      <c r="A91">
        <v>2</v>
      </c>
      <c r="B91" t="s">
        <v>644</v>
      </c>
      <c r="C91" t="s">
        <v>665</v>
      </c>
      <c r="D91" t="s">
        <v>733</v>
      </c>
      <c r="E91" t="s">
        <v>739</v>
      </c>
    </row>
    <row r="92" spans="1:5" x14ac:dyDescent="0.2">
      <c r="A92">
        <v>2</v>
      </c>
      <c r="B92" t="s">
        <v>644</v>
      </c>
      <c r="C92" t="s">
        <v>665</v>
      </c>
      <c r="D92" t="s">
        <v>733</v>
      </c>
      <c r="E92" t="s">
        <v>740</v>
      </c>
    </row>
    <row r="93" spans="1:5" x14ac:dyDescent="0.2">
      <c r="A93">
        <v>2</v>
      </c>
      <c r="B93" t="s">
        <v>644</v>
      </c>
      <c r="C93" t="s">
        <v>665</v>
      </c>
      <c r="D93" t="s">
        <v>733</v>
      </c>
      <c r="E93" t="s">
        <v>741</v>
      </c>
    </row>
    <row r="94" spans="1:5" x14ac:dyDescent="0.2">
      <c r="A94">
        <v>2</v>
      </c>
      <c r="B94" t="s">
        <v>644</v>
      </c>
      <c r="C94" t="s">
        <v>665</v>
      </c>
      <c r="D94" t="s">
        <v>733</v>
      </c>
      <c r="E94" t="s">
        <v>742</v>
      </c>
    </row>
    <row r="95" spans="1:5" x14ac:dyDescent="0.2">
      <c r="A95">
        <v>2</v>
      </c>
      <c r="B95" t="s">
        <v>644</v>
      </c>
      <c r="C95" t="s">
        <v>665</v>
      </c>
      <c r="D95" t="s">
        <v>733</v>
      </c>
      <c r="E95" t="s">
        <v>743</v>
      </c>
    </row>
    <row r="96" spans="1:5" x14ac:dyDescent="0.2">
      <c r="A96">
        <v>2</v>
      </c>
      <c r="B96" t="s">
        <v>644</v>
      </c>
      <c r="C96" t="s">
        <v>665</v>
      </c>
      <c r="D96" t="s">
        <v>733</v>
      </c>
      <c r="E96" t="s">
        <v>744</v>
      </c>
    </row>
    <row r="97" spans="1:5" x14ac:dyDescent="0.2">
      <c r="A97">
        <v>2</v>
      </c>
      <c r="B97" t="s">
        <v>644</v>
      </c>
      <c r="C97" t="s">
        <v>665</v>
      </c>
      <c r="D97" t="s">
        <v>733</v>
      </c>
      <c r="E97" t="s">
        <v>745</v>
      </c>
    </row>
    <row r="98" spans="1:5" x14ac:dyDescent="0.2">
      <c r="A98">
        <v>2</v>
      </c>
      <c r="B98" t="s">
        <v>644</v>
      </c>
      <c r="C98" t="s">
        <v>665</v>
      </c>
      <c r="D98" t="s">
        <v>733</v>
      </c>
      <c r="E98" t="s">
        <v>746</v>
      </c>
    </row>
    <row r="99" spans="1:5" x14ac:dyDescent="0.2">
      <c r="A99">
        <v>2</v>
      </c>
      <c r="B99" t="s">
        <v>644</v>
      </c>
      <c r="C99" t="s">
        <v>665</v>
      </c>
      <c r="D99" t="s">
        <v>733</v>
      </c>
      <c r="E99" t="s">
        <v>747</v>
      </c>
    </row>
    <row r="100" spans="1:5" x14ac:dyDescent="0.2">
      <c r="A100">
        <v>2</v>
      </c>
      <c r="B100" t="s">
        <v>644</v>
      </c>
      <c r="C100" t="s">
        <v>665</v>
      </c>
      <c r="D100" t="s">
        <v>733</v>
      </c>
      <c r="E100" t="s">
        <v>748</v>
      </c>
    </row>
    <row r="101" spans="1:5" x14ac:dyDescent="0.2">
      <c r="A101">
        <v>2</v>
      </c>
      <c r="B101" t="s">
        <v>644</v>
      </c>
      <c r="C101" t="s">
        <v>665</v>
      </c>
      <c r="D101" t="s">
        <v>733</v>
      </c>
      <c r="E101" t="s">
        <v>716</v>
      </c>
    </row>
    <row r="102" spans="1:5" x14ac:dyDescent="0.2">
      <c r="A102">
        <v>2</v>
      </c>
      <c r="B102" t="s">
        <v>644</v>
      </c>
      <c r="C102" t="s">
        <v>665</v>
      </c>
      <c r="D102" t="s">
        <v>733</v>
      </c>
      <c r="E102" t="s">
        <v>749</v>
      </c>
    </row>
    <row r="103" spans="1:5" x14ac:dyDescent="0.2">
      <c r="A103">
        <v>2</v>
      </c>
      <c r="B103" t="s">
        <v>644</v>
      </c>
      <c r="C103" t="s">
        <v>665</v>
      </c>
      <c r="D103" t="s">
        <v>733</v>
      </c>
      <c r="E103" t="s">
        <v>750</v>
      </c>
    </row>
    <row r="104" spans="1:5" x14ac:dyDescent="0.2">
      <c r="A104">
        <v>2</v>
      </c>
      <c r="B104" t="s">
        <v>644</v>
      </c>
      <c r="C104" t="s">
        <v>665</v>
      </c>
      <c r="D104" t="s">
        <v>733</v>
      </c>
      <c r="E104" t="s">
        <v>751</v>
      </c>
    </row>
    <row r="105" spans="1:5" x14ac:dyDescent="0.2">
      <c r="A105">
        <v>2</v>
      </c>
      <c r="B105" t="s">
        <v>644</v>
      </c>
      <c r="C105" t="s">
        <v>665</v>
      </c>
      <c r="D105" t="s">
        <v>733</v>
      </c>
      <c r="E105" t="s">
        <v>752</v>
      </c>
    </row>
    <row r="106" spans="1:5" x14ac:dyDescent="0.2">
      <c r="A106">
        <v>1</v>
      </c>
      <c r="B106" t="s">
        <v>693</v>
      </c>
      <c r="C106" t="s">
        <v>665</v>
      </c>
      <c r="D106" t="s">
        <v>753</v>
      </c>
      <c r="E106" t="s">
        <v>754</v>
      </c>
    </row>
    <row r="107" spans="1:5" x14ac:dyDescent="0.2">
      <c r="A107">
        <v>1</v>
      </c>
      <c r="B107" t="s">
        <v>693</v>
      </c>
      <c r="C107" t="s">
        <v>665</v>
      </c>
      <c r="D107" t="s">
        <v>753</v>
      </c>
      <c r="E107" t="s">
        <v>755</v>
      </c>
    </row>
    <row r="108" spans="1:5" x14ac:dyDescent="0.2">
      <c r="A108">
        <v>1</v>
      </c>
      <c r="B108" t="s">
        <v>693</v>
      </c>
      <c r="C108" t="s">
        <v>665</v>
      </c>
      <c r="D108" t="s">
        <v>753</v>
      </c>
      <c r="E108" t="s">
        <v>756</v>
      </c>
    </row>
    <row r="109" spans="1:5" x14ac:dyDescent="0.2">
      <c r="A109">
        <v>1</v>
      </c>
      <c r="B109" t="s">
        <v>693</v>
      </c>
      <c r="C109" t="s">
        <v>665</v>
      </c>
      <c r="D109" t="s">
        <v>753</v>
      </c>
      <c r="E109" t="s">
        <v>757</v>
      </c>
    </row>
    <row r="110" spans="1:5" x14ac:dyDescent="0.2">
      <c r="A110">
        <v>1</v>
      </c>
      <c r="B110" t="s">
        <v>693</v>
      </c>
      <c r="C110" t="s">
        <v>665</v>
      </c>
      <c r="D110" t="s">
        <v>753</v>
      </c>
      <c r="E110" t="s">
        <v>758</v>
      </c>
    </row>
    <row r="111" spans="1:5" x14ac:dyDescent="0.2">
      <c r="A111">
        <v>1</v>
      </c>
      <c r="B111" t="s">
        <v>693</v>
      </c>
      <c r="C111" t="s">
        <v>665</v>
      </c>
      <c r="D111" t="s">
        <v>753</v>
      </c>
      <c r="E111" t="s">
        <v>759</v>
      </c>
    </row>
    <row r="112" spans="1:5" x14ac:dyDescent="0.2">
      <c r="A112">
        <v>1</v>
      </c>
      <c r="B112" t="s">
        <v>693</v>
      </c>
      <c r="C112" t="s">
        <v>665</v>
      </c>
      <c r="D112" t="s">
        <v>753</v>
      </c>
      <c r="E112" t="s">
        <v>760</v>
      </c>
    </row>
    <row r="113" spans="1:5" x14ac:dyDescent="0.2">
      <c r="A113">
        <v>1</v>
      </c>
      <c r="B113" t="s">
        <v>693</v>
      </c>
      <c r="C113" t="s">
        <v>665</v>
      </c>
      <c r="D113" t="s">
        <v>753</v>
      </c>
      <c r="E113" t="s">
        <v>761</v>
      </c>
    </row>
    <row r="114" spans="1:5" x14ac:dyDescent="0.2">
      <c r="A114">
        <v>1</v>
      </c>
      <c r="B114" t="s">
        <v>693</v>
      </c>
      <c r="C114" t="s">
        <v>665</v>
      </c>
      <c r="D114" t="s">
        <v>753</v>
      </c>
      <c r="E114" t="s">
        <v>762</v>
      </c>
    </row>
    <row r="115" spans="1:5" x14ac:dyDescent="0.2">
      <c r="A115">
        <v>1</v>
      </c>
      <c r="B115" t="s">
        <v>693</v>
      </c>
      <c r="C115" t="s">
        <v>665</v>
      </c>
      <c r="D115" t="s">
        <v>753</v>
      </c>
      <c r="E115" t="s">
        <v>763</v>
      </c>
    </row>
    <row r="116" spans="1:5" x14ac:dyDescent="0.2">
      <c r="A116">
        <v>1</v>
      </c>
      <c r="B116" t="s">
        <v>693</v>
      </c>
      <c r="C116" t="s">
        <v>665</v>
      </c>
      <c r="D116" t="s">
        <v>753</v>
      </c>
      <c r="E116" t="s">
        <v>764</v>
      </c>
    </row>
    <row r="117" spans="1:5" x14ac:dyDescent="0.2">
      <c r="A117">
        <v>1</v>
      </c>
      <c r="B117" t="s">
        <v>693</v>
      </c>
      <c r="C117" t="s">
        <v>665</v>
      </c>
      <c r="D117" t="s">
        <v>753</v>
      </c>
      <c r="E117" t="s">
        <v>765</v>
      </c>
    </row>
    <row r="118" spans="1:5" x14ac:dyDescent="0.2">
      <c r="A118">
        <v>1</v>
      </c>
      <c r="B118" t="s">
        <v>693</v>
      </c>
      <c r="C118" t="s">
        <v>665</v>
      </c>
      <c r="D118" t="s">
        <v>753</v>
      </c>
      <c r="E118" t="s">
        <v>766</v>
      </c>
    </row>
    <row r="119" spans="1:5" x14ac:dyDescent="0.2">
      <c r="A119">
        <v>1</v>
      </c>
      <c r="B119" t="s">
        <v>693</v>
      </c>
      <c r="C119" t="s">
        <v>665</v>
      </c>
      <c r="D119" t="s">
        <v>753</v>
      </c>
      <c r="E119" t="s">
        <v>680</v>
      </c>
    </row>
    <row r="120" spans="1:5" x14ac:dyDescent="0.2">
      <c r="A120">
        <v>1</v>
      </c>
      <c r="B120" t="s">
        <v>693</v>
      </c>
      <c r="C120" t="s">
        <v>665</v>
      </c>
      <c r="D120" t="s">
        <v>753</v>
      </c>
      <c r="E120" t="s">
        <v>767</v>
      </c>
    </row>
    <row r="121" spans="1:5" x14ac:dyDescent="0.2">
      <c r="A121">
        <v>1</v>
      </c>
      <c r="B121" t="s">
        <v>693</v>
      </c>
      <c r="C121" t="s">
        <v>665</v>
      </c>
      <c r="D121" t="s">
        <v>753</v>
      </c>
      <c r="E121" t="s">
        <v>768</v>
      </c>
    </row>
    <row r="122" spans="1:5" x14ac:dyDescent="0.2">
      <c r="A122">
        <v>1</v>
      </c>
      <c r="B122" t="s">
        <v>693</v>
      </c>
      <c r="C122" t="s">
        <v>665</v>
      </c>
      <c r="D122" t="s">
        <v>753</v>
      </c>
      <c r="E122" t="s">
        <v>769</v>
      </c>
    </row>
    <row r="123" spans="1:5" x14ac:dyDescent="0.2">
      <c r="A123">
        <v>1</v>
      </c>
      <c r="B123" t="s">
        <v>693</v>
      </c>
      <c r="C123" t="s">
        <v>665</v>
      </c>
      <c r="D123" t="s">
        <v>753</v>
      </c>
      <c r="E123" t="s">
        <v>770</v>
      </c>
    </row>
    <row r="124" spans="1:5" x14ac:dyDescent="0.2">
      <c r="A124">
        <v>1</v>
      </c>
      <c r="B124" t="s">
        <v>693</v>
      </c>
      <c r="C124" t="s">
        <v>665</v>
      </c>
      <c r="D124" t="s">
        <v>753</v>
      </c>
      <c r="E124" t="s">
        <v>771</v>
      </c>
    </row>
    <row r="125" spans="1:5" x14ac:dyDescent="0.2">
      <c r="A125">
        <v>1</v>
      </c>
      <c r="B125" t="s">
        <v>693</v>
      </c>
      <c r="C125" t="s">
        <v>665</v>
      </c>
      <c r="D125" t="s">
        <v>753</v>
      </c>
      <c r="E125" t="s">
        <v>772</v>
      </c>
    </row>
    <row r="126" spans="1:5" x14ac:dyDescent="0.2">
      <c r="A126">
        <v>1</v>
      </c>
      <c r="B126" t="s">
        <v>693</v>
      </c>
      <c r="C126" t="s">
        <v>665</v>
      </c>
      <c r="D126" t="s">
        <v>753</v>
      </c>
      <c r="E126" t="s">
        <v>773</v>
      </c>
    </row>
    <row r="127" spans="1:5" x14ac:dyDescent="0.2">
      <c r="A127">
        <v>1</v>
      </c>
      <c r="B127" t="s">
        <v>693</v>
      </c>
      <c r="C127" t="s">
        <v>665</v>
      </c>
      <c r="D127" t="s">
        <v>753</v>
      </c>
      <c r="E127" t="s">
        <v>774</v>
      </c>
    </row>
    <row r="128" spans="1:5" x14ac:dyDescent="0.2">
      <c r="A128">
        <v>1</v>
      </c>
      <c r="B128" t="s">
        <v>693</v>
      </c>
      <c r="C128" t="s">
        <v>665</v>
      </c>
      <c r="D128" t="s">
        <v>753</v>
      </c>
      <c r="E128" t="s">
        <v>741</v>
      </c>
    </row>
    <row r="129" spans="1:5" x14ac:dyDescent="0.2">
      <c r="A129">
        <v>1</v>
      </c>
      <c r="B129" t="s">
        <v>693</v>
      </c>
      <c r="C129" t="s">
        <v>665</v>
      </c>
      <c r="D129" t="s">
        <v>753</v>
      </c>
      <c r="E129" t="s">
        <v>775</v>
      </c>
    </row>
    <row r="130" spans="1:5" x14ac:dyDescent="0.2">
      <c r="A130">
        <v>1</v>
      </c>
      <c r="B130" t="s">
        <v>693</v>
      </c>
      <c r="C130" t="s">
        <v>665</v>
      </c>
      <c r="D130" t="s">
        <v>753</v>
      </c>
      <c r="E130" t="s">
        <v>776</v>
      </c>
    </row>
    <row r="131" spans="1:5" x14ac:dyDescent="0.2">
      <c r="A131">
        <v>1</v>
      </c>
      <c r="B131" t="s">
        <v>693</v>
      </c>
      <c r="C131" t="s">
        <v>665</v>
      </c>
      <c r="D131" t="s">
        <v>753</v>
      </c>
      <c r="E131" t="s">
        <v>777</v>
      </c>
    </row>
    <row r="132" spans="1:5" x14ac:dyDescent="0.2">
      <c r="A132">
        <v>1</v>
      </c>
      <c r="B132" t="s">
        <v>693</v>
      </c>
      <c r="C132" t="s">
        <v>665</v>
      </c>
      <c r="D132" t="s">
        <v>753</v>
      </c>
      <c r="E132" t="s">
        <v>778</v>
      </c>
    </row>
    <row r="133" spans="1:5" x14ac:dyDescent="0.2">
      <c r="A133">
        <v>1</v>
      </c>
      <c r="B133" t="s">
        <v>693</v>
      </c>
      <c r="C133" t="s">
        <v>665</v>
      </c>
      <c r="D133" t="s">
        <v>753</v>
      </c>
      <c r="E133" t="s">
        <v>779</v>
      </c>
    </row>
    <row r="134" spans="1:5" x14ac:dyDescent="0.2">
      <c r="A134">
        <v>1</v>
      </c>
      <c r="B134" t="s">
        <v>693</v>
      </c>
      <c r="C134" t="s">
        <v>665</v>
      </c>
      <c r="D134" t="s">
        <v>753</v>
      </c>
      <c r="E134" t="s">
        <v>713</v>
      </c>
    </row>
    <row r="135" spans="1:5" x14ac:dyDescent="0.2">
      <c r="A135">
        <v>1</v>
      </c>
      <c r="B135" t="s">
        <v>693</v>
      </c>
      <c r="C135" t="s">
        <v>665</v>
      </c>
      <c r="D135" t="s">
        <v>753</v>
      </c>
      <c r="E135" t="s">
        <v>780</v>
      </c>
    </row>
    <row r="136" spans="1:5" x14ac:dyDescent="0.2">
      <c r="A136">
        <v>1</v>
      </c>
      <c r="B136" t="s">
        <v>693</v>
      </c>
      <c r="C136" t="s">
        <v>665</v>
      </c>
      <c r="D136" t="s">
        <v>753</v>
      </c>
      <c r="E136" t="s">
        <v>781</v>
      </c>
    </row>
    <row r="137" spans="1:5" x14ac:dyDescent="0.2">
      <c r="A137">
        <v>1</v>
      </c>
      <c r="B137" t="s">
        <v>693</v>
      </c>
      <c r="C137" t="s">
        <v>665</v>
      </c>
      <c r="D137" t="s">
        <v>753</v>
      </c>
      <c r="E137" t="s">
        <v>782</v>
      </c>
    </row>
    <row r="138" spans="1:5" x14ac:dyDescent="0.2">
      <c r="A138">
        <v>1</v>
      </c>
      <c r="B138" t="s">
        <v>693</v>
      </c>
      <c r="C138" t="s">
        <v>665</v>
      </c>
      <c r="D138" t="s">
        <v>753</v>
      </c>
      <c r="E138" t="s">
        <v>783</v>
      </c>
    </row>
    <row r="139" spans="1:5" x14ac:dyDescent="0.2">
      <c r="A139">
        <v>1</v>
      </c>
      <c r="B139" t="s">
        <v>693</v>
      </c>
      <c r="C139" t="s">
        <v>665</v>
      </c>
      <c r="D139" t="s">
        <v>753</v>
      </c>
      <c r="E139" t="s">
        <v>784</v>
      </c>
    </row>
    <row r="140" spans="1:5" x14ac:dyDescent="0.2">
      <c r="A140">
        <v>1</v>
      </c>
      <c r="B140" t="s">
        <v>693</v>
      </c>
      <c r="C140" t="s">
        <v>665</v>
      </c>
      <c r="D140" t="s">
        <v>753</v>
      </c>
      <c r="E140" t="s">
        <v>785</v>
      </c>
    </row>
    <row r="141" spans="1:5" x14ac:dyDescent="0.2">
      <c r="A141">
        <v>1</v>
      </c>
      <c r="B141" t="s">
        <v>693</v>
      </c>
      <c r="C141" t="s">
        <v>665</v>
      </c>
      <c r="D141" t="s">
        <v>753</v>
      </c>
      <c r="E141" t="s">
        <v>786</v>
      </c>
    </row>
    <row r="142" spans="1:5" x14ac:dyDescent="0.2">
      <c r="A142">
        <v>1</v>
      </c>
      <c r="B142" t="s">
        <v>693</v>
      </c>
      <c r="C142" t="s">
        <v>665</v>
      </c>
      <c r="D142" t="s">
        <v>753</v>
      </c>
      <c r="E142" t="s">
        <v>787</v>
      </c>
    </row>
    <row r="143" spans="1:5" x14ac:dyDescent="0.2">
      <c r="A143">
        <v>1</v>
      </c>
      <c r="B143" t="s">
        <v>693</v>
      </c>
      <c r="C143" t="s">
        <v>665</v>
      </c>
      <c r="D143" t="s">
        <v>753</v>
      </c>
      <c r="E143" t="s">
        <v>751</v>
      </c>
    </row>
    <row r="144" spans="1:5" x14ac:dyDescent="0.2">
      <c r="A144">
        <v>1</v>
      </c>
      <c r="B144" t="s">
        <v>693</v>
      </c>
      <c r="C144" t="s">
        <v>665</v>
      </c>
      <c r="D144" t="s">
        <v>753</v>
      </c>
      <c r="E144" t="s">
        <v>752</v>
      </c>
    </row>
    <row r="145" spans="1:5" x14ac:dyDescent="0.2">
      <c r="A145">
        <v>1</v>
      </c>
      <c r="B145" t="s">
        <v>693</v>
      </c>
      <c r="C145" t="s">
        <v>665</v>
      </c>
      <c r="D145" t="s">
        <v>753</v>
      </c>
      <c r="E145" t="s">
        <v>788</v>
      </c>
    </row>
    <row r="146" spans="1:5" x14ac:dyDescent="0.2">
      <c r="A146">
        <v>1</v>
      </c>
      <c r="B146" t="s">
        <v>693</v>
      </c>
      <c r="C146" t="s">
        <v>665</v>
      </c>
      <c r="D146" t="s">
        <v>753</v>
      </c>
      <c r="E146" t="s">
        <v>732</v>
      </c>
    </row>
    <row r="147" spans="1:5" x14ac:dyDescent="0.2">
      <c r="A147">
        <v>3</v>
      </c>
      <c r="B147" t="s">
        <v>626</v>
      </c>
      <c r="C147" t="s">
        <v>626</v>
      </c>
      <c r="D147" t="s">
        <v>789</v>
      </c>
      <c r="E147" t="s">
        <v>790</v>
      </c>
    </row>
    <row r="148" spans="1:5" x14ac:dyDescent="0.2">
      <c r="A148">
        <v>3</v>
      </c>
      <c r="B148" t="s">
        <v>642</v>
      </c>
      <c r="C148" t="s">
        <v>642</v>
      </c>
      <c r="D148" t="s">
        <v>789</v>
      </c>
      <c r="E148" t="s">
        <v>791</v>
      </c>
    </row>
    <row r="149" spans="1:5" x14ac:dyDescent="0.2">
      <c r="A149">
        <v>3</v>
      </c>
      <c r="B149" t="s">
        <v>628</v>
      </c>
      <c r="C149" t="s">
        <v>628</v>
      </c>
      <c r="D149" t="s">
        <v>789</v>
      </c>
      <c r="E149" t="s">
        <v>792</v>
      </c>
    </row>
    <row r="150" spans="1:5" x14ac:dyDescent="0.2">
      <c r="A150">
        <v>3</v>
      </c>
      <c r="B150" t="s">
        <v>626</v>
      </c>
      <c r="C150" t="s">
        <v>626</v>
      </c>
      <c r="D150" t="s">
        <v>789</v>
      </c>
      <c r="E150" t="s">
        <v>793</v>
      </c>
    </row>
    <row r="151" spans="1:5" x14ac:dyDescent="0.2">
      <c r="A151">
        <v>3</v>
      </c>
      <c r="B151" t="s">
        <v>628</v>
      </c>
      <c r="C151" t="s">
        <v>628</v>
      </c>
      <c r="D151" t="s">
        <v>789</v>
      </c>
      <c r="E151" t="s">
        <v>794</v>
      </c>
    </row>
    <row r="152" spans="1:5" x14ac:dyDescent="0.2">
      <c r="A152">
        <v>3</v>
      </c>
      <c r="B152" t="s">
        <v>628</v>
      </c>
      <c r="C152" t="s">
        <v>628</v>
      </c>
      <c r="D152" t="s">
        <v>789</v>
      </c>
      <c r="E152" t="s">
        <v>795</v>
      </c>
    </row>
    <row r="153" spans="1:5" x14ac:dyDescent="0.2">
      <c r="A153">
        <v>3</v>
      </c>
      <c r="B153" t="s">
        <v>626</v>
      </c>
      <c r="C153" t="s">
        <v>626</v>
      </c>
      <c r="D153" t="s">
        <v>789</v>
      </c>
      <c r="E153" t="s">
        <v>796</v>
      </c>
    </row>
    <row r="154" spans="1:5" x14ac:dyDescent="0.2">
      <c r="A154">
        <v>3</v>
      </c>
      <c r="B154" t="s">
        <v>628</v>
      </c>
      <c r="C154" t="s">
        <v>628</v>
      </c>
      <c r="D154" t="s">
        <v>789</v>
      </c>
      <c r="E154" t="s">
        <v>797</v>
      </c>
    </row>
    <row r="155" spans="1:5" x14ac:dyDescent="0.2">
      <c r="A155">
        <v>3</v>
      </c>
      <c r="B155" t="s">
        <v>628</v>
      </c>
      <c r="C155" t="s">
        <v>628</v>
      </c>
      <c r="D155" t="s">
        <v>789</v>
      </c>
      <c r="E155" t="s">
        <v>798</v>
      </c>
    </row>
    <row r="156" spans="1:5" x14ac:dyDescent="0.2">
      <c r="A156">
        <v>3</v>
      </c>
      <c r="B156" t="s">
        <v>642</v>
      </c>
      <c r="C156" t="s">
        <v>642</v>
      </c>
      <c r="D156" t="s">
        <v>789</v>
      </c>
      <c r="E156" t="s">
        <v>799</v>
      </c>
    </row>
    <row r="157" spans="1:5" x14ac:dyDescent="0.2">
      <c r="A157">
        <v>3</v>
      </c>
      <c r="B157" t="s">
        <v>626</v>
      </c>
      <c r="C157" t="s">
        <v>626</v>
      </c>
      <c r="D157" t="s">
        <v>789</v>
      </c>
      <c r="E157" t="s">
        <v>800</v>
      </c>
    </row>
    <row r="158" spans="1:5" x14ac:dyDescent="0.2">
      <c r="A158">
        <v>3</v>
      </c>
      <c r="B158" t="s">
        <v>626</v>
      </c>
      <c r="C158" t="s">
        <v>626</v>
      </c>
      <c r="D158" t="s">
        <v>789</v>
      </c>
      <c r="E158" t="s">
        <v>801</v>
      </c>
    </row>
    <row r="159" spans="1:5" x14ac:dyDescent="0.2">
      <c r="A159">
        <v>3</v>
      </c>
      <c r="B159" t="s">
        <v>626</v>
      </c>
      <c r="C159" t="s">
        <v>626</v>
      </c>
      <c r="D159" t="s">
        <v>789</v>
      </c>
      <c r="E159" t="s">
        <v>802</v>
      </c>
    </row>
    <row r="160" spans="1:5" x14ac:dyDescent="0.2">
      <c r="A160">
        <v>3</v>
      </c>
      <c r="B160" t="s">
        <v>626</v>
      </c>
      <c r="C160" t="s">
        <v>626</v>
      </c>
      <c r="D160" t="s">
        <v>789</v>
      </c>
      <c r="E160" t="s">
        <v>803</v>
      </c>
    </row>
    <row r="161" spans="1:5" x14ac:dyDescent="0.2">
      <c r="A161">
        <v>3</v>
      </c>
      <c r="B161" t="s">
        <v>626</v>
      </c>
      <c r="C161" t="s">
        <v>626</v>
      </c>
      <c r="D161" t="s">
        <v>789</v>
      </c>
      <c r="E161" t="s">
        <v>804</v>
      </c>
    </row>
    <row r="162" spans="1:5" x14ac:dyDescent="0.2">
      <c r="A162">
        <v>3</v>
      </c>
      <c r="B162" t="s">
        <v>626</v>
      </c>
      <c r="C162" t="s">
        <v>626</v>
      </c>
      <c r="D162" t="s">
        <v>789</v>
      </c>
      <c r="E162" t="s">
        <v>805</v>
      </c>
    </row>
    <row r="163" spans="1:5" x14ac:dyDescent="0.2">
      <c r="A163">
        <v>3</v>
      </c>
      <c r="B163" t="s">
        <v>626</v>
      </c>
      <c r="C163" t="s">
        <v>626</v>
      </c>
      <c r="D163" t="s">
        <v>789</v>
      </c>
      <c r="E163" t="s">
        <v>806</v>
      </c>
    </row>
    <row r="164" spans="1:5" x14ac:dyDescent="0.2">
      <c r="A164">
        <v>3</v>
      </c>
      <c r="B164" t="s">
        <v>626</v>
      </c>
      <c r="C164" t="s">
        <v>626</v>
      </c>
      <c r="D164" t="s">
        <v>789</v>
      </c>
      <c r="E164" t="s">
        <v>698</v>
      </c>
    </row>
    <row r="165" spans="1:5" x14ac:dyDescent="0.2">
      <c r="A165">
        <v>3</v>
      </c>
      <c r="B165" t="s">
        <v>628</v>
      </c>
      <c r="C165" t="s">
        <v>628</v>
      </c>
      <c r="D165" t="s">
        <v>789</v>
      </c>
      <c r="E165" t="s">
        <v>807</v>
      </c>
    </row>
    <row r="166" spans="1:5" x14ac:dyDescent="0.2">
      <c r="A166">
        <v>3</v>
      </c>
      <c r="B166" t="s">
        <v>626</v>
      </c>
      <c r="C166" t="s">
        <v>626</v>
      </c>
      <c r="D166" t="s">
        <v>789</v>
      </c>
      <c r="E166" t="s">
        <v>808</v>
      </c>
    </row>
    <row r="167" spans="1:5" x14ac:dyDescent="0.2">
      <c r="A167">
        <v>3</v>
      </c>
      <c r="B167" t="s">
        <v>628</v>
      </c>
      <c r="C167" t="s">
        <v>628</v>
      </c>
      <c r="D167" t="s">
        <v>789</v>
      </c>
      <c r="E167" t="s">
        <v>809</v>
      </c>
    </row>
    <row r="168" spans="1:5" x14ac:dyDescent="0.2">
      <c r="A168">
        <v>3</v>
      </c>
      <c r="B168" t="s">
        <v>626</v>
      </c>
      <c r="C168" t="s">
        <v>626</v>
      </c>
      <c r="D168" t="s">
        <v>789</v>
      </c>
      <c r="E168" t="s">
        <v>810</v>
      </c>
    </row>
    <row r="169" spans="1:5" x14ac:dyDescent="0.2">
      <c r="A169">
        <v>3</v>
      </c>
      <c r="B169" t="s">
        <v>626</v>
      </c>
      <c r="C169" t="s">
        <v>626</v>
      </c>
      <c r="D169" t="s">
        <v>789</v>
      </c>
      <c r="E169" t="s">
        <v>811</v>
      </c>
    </row>
    <row r="170" spans="1:5" x14ac:dyDescent="0.2">
      <c r="A170">
        <v>3</v>
      </c>
      <c r="B170" t="s">
        <v>628</v>
      </c>
      <c r="C170" t="s">
        <v>628</v>
      </c>
      <c r="D170" t="s">
        <v>789</v>
      </c>
      <c r="E170" t="s">
        <v>769</v>
      </c>
    </row>
    <row r="171" spans="1:5" x14ac:dyDescent="0.2">
      <c r="A171">
        <v>3</v>
      </c>
      <c r="B171" t="s">
        <v>626</v>
      </c>
      <c r="C171" t="s">
        <v>626</v>
      </c>
      <c r="D171" t="s">
        <v>789</v>
      </c>
      <c r="E171" t="s">
        <v>812</v>
      </c>
    </row>
    <row r="172" spans="1:5" x14ac:dyDescent="0.2">
      <c r="A172">
        <v>3</v>
      </c>
      <c r="B172" t="s">
        <v>626</v>
      </c>
      <c r="C172" t="s">
        <v>626</v>
      </c>
      <c r="D172" t="s">
        <v>789</v>
      </c>
      <c r="E172" t="s">
        <v>813</v>
      </c>
    </row>
    <row r="173" spans="1:5" x14ac:dyDescent="0.2">
      <c r="A173">
        <v>3</v>
      </c>
      <c r="B173" t="s">
        <v>628</v>
      </c>
      <c r="C173" t="s">
        <v>628</v>
      </c>
      <c r="D173" t="s">
        <v>789</v>
      </c>
      <c r="E173" t="s">
        <v>814</v>
      </c>
    </row>
    <row r="174" spans="1:5" x14ac:dyDescent="0.2">
      <c r="A174">
        <v>3</v>
      </c>
      <c r="B174" t="s">
        <v>626</v>
      </c>
      <c r="C174" t="s">
        <v>626</v>
      </c>
      <c r="D174" t="s">
        <v>789</v>
      </c>
      <c r="E174" t="s">
        <v>815</v>
      </c>
    </row>
    <row r="175" spans="1:5" x14ac:dyDescent="0.2">
      <c r="A175">
        <v>3</v>
      </c>
      <c r="B175" t="s">
        <v>626</v>
      </c>
      <c r="C175" t="s">
        <v>626</v>
      </c>
      <c r="D175" t="s">
        <v>789</v>
      </c>
      <c r="E175" t="s">
        <v>816</v>
      </c>
    </row>
    <row r="176" spans="1:5" x14ac:dyDescent="0.2">
      <c r="A176">
        <v>3</v>
      </c>
      <c r="B176" t="s">
        <v>626</v>
      </c>
      <c r="C176" t="s">
        <v>626</v>
      </c>
      <c r="D176" t="s">
        <v>789</v>
      </c>
      <c r="E176" t="s">
        <v>817</v>
      </c>
    </row>
    <row r="177" spans="1:5" x14ac:dyDescent="0.2">
      <c r="A177">
        <v>3</v>
      </c>
      <c r="B177" t="s">
        <v>628</v>
      </c>
      <c r="C177" t="s">
        <v>628</v>
      </c>
      <c r="D177" t="s">
        <v>789</v>
      </c>
      <c r="E177" t="s">
        <v>818</v>
      </c>
    </row>
    <row r="178" spans="1:5" x14ac:dyDescent="0.2">
      <c r="A178">
        <v>3</v>
      </c>
      <c r="B178" t="s">
        <v>642</v>
      </c>
      <c r="C178" t="s">
        <v>642</v>
      </c>
      <c r="D178" t="s">
        <v>789</v>
      </c>
      <c r="E178" t="s">
        <v>819</v>
      </c>
    </row>
    <row r="179" spans="1:5" x14ac:dyDescent="0.2">
      <c r="A179">
        <v>3</v>
      </c>
      <c r="B179" t="s">
        <v>626</v>
      </c>
      <c r="C179" t="s">
        <v>626</v>
      </c>
      <c r="D179" t="s">
        <v>789</v>
      </c>
      <c r="E179" t="s">
        <v>820</v>
      </c>
    </row>
    <row r="180" spans="1:5" x14ac:dyDescent="0.2">
      <c r="A180">
        <v>3</v>
      </c>
      <c r="B180" t="s">
        <v>642</v>
      </c>
      <c r="C180" t="s">
        <v>642</v>
      </c>
      <c r="D180" t="s">
        <v>789</v>
      </c>
      <c r="E180" t="s">
        <v>739</v>
      </c>
    </row>
    <row r="181" spans="1:5" x14ac:dyDescent="0.2">
      <c r="A181">
        <v>3</v>
      </c>
      <c r="B181" t="s">
        <v>626</v>
      </c>
      <c r="C181" t="s">
        <v>626</v>
      </c>
      <c r="D181" t="s">
        <v>789</v>
      </c>
      <c r="E181" t="s">
        <v>821</v>
      </c>
    </row>
    <row r="182" spans="1:5" x14ac:dyDescent="0.2">
      <c r="A182">
        <v>3</v>
      </c>
      <c r="B182" t="s">
        <v>626</v>
      </c>
      <c r="C182" t="s">
        <v>626</v>
      </c>
      <c r="D182" t="s">
        <v>789</v>
      </c>
      <c r="E182" t="s">
        <v>822</v>
      </c>
    </row>
    <row r="183" spans="1:5" x14ac:dyDescent="0.2">
      <c r="A183">
        <v>3</v>
      </c>
      <c r="B183" t="s">
        <v>626</v>
      </c>
      <c r="C183" t="s">
        <v>626</v>
      </c>
      <c r="D183" t="s">
        <v>789</v>
      </c>
      <c r="E183" t="s">
        <v>823</v>
      </c>
    </row>
    <row r="184" spans="1:5" x14ac:dyDescent="0.2">
      <c r="A184">
        <v>3</v>
      </c>
      <c r="B184" t="s">
        <v>628</v>
      </c>
      <c r="C184" t="s">
        <v>628</v>
      </c>
      <c r="D184" t="s">
        <v>789</v>
      </c>
      <c r="E184" t="s">
        <v>824</v>
      </c>
    </row>
    <row r="185" spans="1:5" x14ac:dyDescent="0.2">
      <c r="A185">
        <v>3</v>
      </c>
      <c r="B185" t="s">
        <v>626</v>
      </c>
      <c r="C185" t="s">
        <v>626</v>
      </c>
      <c r="D185" t="s">
        <v>789</v>
      </c>
      <c r="E185" t="s">
        <v>825</v>
      </c>
    </row>
    <row r="186" spans="1:5" x14ac:dyDescent="0.2">
      <c r="A186">
        <v>3</v>
      </c>
      <c r="B186" t="s">
        <v>626</v>
      </c>
      <c r="C186" t="s">
        <v>626</v>
      </c>
      <c r="D186" t="s">
        <v>789</v>
      </c>
      <c r="E186" t="s">
        <v>826</v>
      </c>
    </row>
    <row r="187" spans="1:5" x14ac:dyDescent="0.2">
      <c r="A187">
        <v>3</v>
      </c>
      <c r="B187" t="s">
        <v>626</v>
      </c>
      <c r="C187" t="s">
        <v>626</v>
      </c>
      <c r="D187" t="s">
        <v>789</v>
      </c>
      <c r="E187" t="s">
        <v>827</v>
      </c>
    </row>
    <row r="188" spans="1:5" x14ac:dyDescent="0.2">
      <c r="A188">
        <v>3</v>
      </c>
      <c r="B188" t="s">
        <v>628</v>
      </c>
      <c r="C188" t="s">
        <v>628</v>
      </c>
      <c r="D188" t="s">
        <v>789</v>
      </c>
      <c r="E188" t="s">
        <v>828</v>
      </c>
    </row>
    <row r="189" spans="1:5" x14ac:dyDescent="0.2">
      <c r="A189">
        <v>3</v>
      </c>
      <c r="B189" t="s">
        <v>628</v>
      </c>
      <c r="C189" t="s">
        <v>628</v>
      </c>
      <c r="D189" t="s">
        <v>789</v>
      </c>
      <c r="E189" t="s">
        <v>829</v>
      </c>
    </row>
    <row r="190" spans="1:5" x14ac:dyDescent="0.2">
      <c r="A190">
        <v>3</v>
      </c>
      <c r="B190" t="s">
        <v>628</v>
      </c>
      <c r="C190" t="s">
        <v>628</v>
      </c>
      <c r="D190" t="s">
        <v>789</v>
      </c>
      <c r="E190" t="s">
        <v>830</v>
      </c>
    </row>
    <row r="191" spans="1:5" x14ac:dyDescent="0.2">
      <c r="A191">
        <v>3</v>
      </c>
      <c r="B191" t="s">
        <v>628</v>
      </c>
      <c r="C191" t="s">
        <v>628</v>
      </c>
      <c r="D191" t="s">
        <v>789</v>
      </c>
      <c r="E191" t="s">
        <v>831</v>
      </c>
    </row>
    <row r="192" spans="1:5" x14ac:dyDescent="0.2">
      <c r="A192">
        <v>3</v>
      </c>
      <c r="B192" t="s">
        <v>626</v>
      </c>
      <c r="C192" t="s">
        <v>626</v>
      </c>
      <c r="D192" t="s">
        <v>789</v>
      </c>
      <c r="E192" t="s">
        <v>832</v>
      </c>
    </row>
    <row r="193" spans="1:5" x14ac:dyDescent="0.2">
      <c r="A193">
        <v>3</v>
      </c>
      <c r="B193" t="s">
        <v>626</v>
      </c>
      <c r="C193" t="s">
        <v>626</v>
      </c>
      <c r="D193" t="s">
        <v>789</v>
      </c>
      <c r="E193" t="s">
        <v>833</v>
      </c>
    </row>
    <row r="194" spans="1:5" x14ac:dyDescent="0.2">
      <c r="A194">
        <v>3</v>
      </c>
      <c r="B194" t="s">
        <v>626</v>
      </c>
      <c r="C194" t="s">
        <v>626</v>
      </c>
      <c r="D194" t="s">
        <v>789</v>
      </c>
      <c r="E194" t="s">
        <v>834</v>
      </c>
    </row>
    <row r="195" spans="1:5" x14ac:dyDescent="0.2">
      <c r="A195">
        <v>3</v>
      </c>
      <c r="B195" t="s">
        <v>628</v>
      </c>
      <c r="C195" t="s">
        <v>628</v>
      </c>
      <c r="D195" t="s">
        <v>789</v>
      </c>
      <c r="E195" t="s">
        <v>835</v>
      </c>
    </row>
    <row r="196" spans="1:5" x14ac:dyDescent="0.2">
      <c r="A196">
        <v>3</v>
      </c>
      <c r="B196" t="s">
        <v>628</v>
      </c>
      <c r="C196" t="s">
        <v>628</v>
      </c>
      <c r="D196" t="s">
        <v>789</v>
      </c>
      <c r="E196" t="s">
        <v>836</v>
      </c>
    </row>
    <row r="197" spans="1:5" x14ac:dyDescent="0.2">
      <c r="A197">
        <v>3</v>
      </c>
      <c r="B197" t="s">
        <v>642</v>
      </c>
      <c r="C197" t="s">
        <v>642</v>
      </c>
      <c r="D197" t="s">
        <v>789</v>
      </c>
      <c r="E197" t="s">
        <v>837</v>
      </c>
    </row>
    <row r="198" spans="1:5" x14ac:dyDescent="0.2">
      <c r="A198">
        <v>3</v>
      </c>
      <c r="B198" t="s">
        <v>626</v>
      </c>
      <c r="C198" t="s">
        <v>626</v>
      </c>
      <c r="D198" t="s">
        <v>789</v>
      </c>
      <c r="E198" t="s">
        <v>838</v>
      </c>
    </row>
    <row r="199" spans="1:5" x14ac:dyDescent="0.2">
      <c r="A199">
        <v>3</v>
      </c>
      <c r="B199" t="s">
        <v>628</v>
      </c>
      <c r="C199" t="s">
        <v>628</v>
      </c>
      <c r="D199" t="s">
        <v>789</v>
      </c>
      <c r="E199" t="s">
        <v>839</v>
      </c>
    </row>
    <row r="200" spans="1:5" x14ac:dyDescent="0.2">
      <c r="A200">
        <v>3</v>
      </c>
      <c r="B200" t="s">
        <v>626</v>
      </c>
      <c r="C200" t="s">
        <v>626</v>
      </c>
      <c r="D200" t="s">
        <v>789</v>
      </c>
      <c r="E200" t="s">
        <v>840</v>
      </c>
    </row>
    <row r="201" spans="1:5" x14ac:dyDescent="0.2">
      <c r="A201">
        <v>3</v>
      </c>
      <c r="B201" t="s">
        <v>626</v>
      </c>
      <c r="C201" t="s">
        <v>626</v>
      </c>
      <c r="D201" t="s">
        <v>789</v>
      </c>
      <c r="E201" t="s">
        <v>841</v>
      </c>
    </row>
    <row r="202" spans="1:5" x14ac:dyDescent="0.2">
      <c r="A202">
        <v>3</v>
      </c>
      <c r="B202" t="s">
        <v>628</v>
      </c>
      <c r="C202" t="s">
        <v>628</v>
      </c>
      <c r="D202" t="s">
        <v>789</v>
      </c>
      <c r="E202" t="s">
        <v>842</v>
      </c>
    </row>
    <row r="203" spans="1:5" x14ac:dyDescent="0.2">
      <c r="A203">
        <v>3</v>
      </c>
      <c r="B203" t="s">
        <v>626</v>
      </c>
      <c r="C203" t="s">
        <v>626</v>
      </c>
      <c r="D203" t="s">
        <v>789</v>
      </c>
      <c r="E203" t="s">
        <v>843</v>
      </c>
    </row>
    <row r="204" spans="1:5" x14ac:dyDescent="0.2">
      <c r="A204">
        <v>3</v>
      </c>
      <c r="B204" t="s">
        <v>626</v>
      </c>
      <c r="C204" t="s">
        <v>626</v>
      </c>
      <c r="D204" t="s">
        <v>789</v>
      </c>
      <c r="E204" t="s">
        <v>844</v>
      </c>
    </row>
    <row r="205" spans="1:5" x14ac:dyDescent="0.2">
      <c r="A205">
        <v>3</v>
      </c>
      <c r="B205" t="s">
        <v>642</v>
      </c>
      <c r="C205" t="s">
        <v>642</v>
      </c>
      <c r="D205" t="s">
        <v>789</v>
      </c>
      <c r="E205" t="s">
        <v>845</v>
      </c>
    </row>
    <row r="206" spans="1:5" x14ac:dyDescent="0.2">
      <c r="A206">
        <v>3</v>
      </c>
      <c r="B206" t="s">
        <v>626</v>
      </c>
      <c r="C206" t="s">
        <v>626</v>
      </c>
      <c r="D206" t="s">
        <v>789</v>
      </c>
      <c r="E206" t="s">
        <v>846</v>
      </c>
    </row>
    <row r="207" spans="1:5" x14ac:dyDescent="0.2">
      <c r="A207">
        <v>3</v>
      </c>
      <c r="B207" t="s">
        <v>642</v>
      </c>
      <c r="C207" t="s">
        <v>642</v>
      </c>
      <c r="D207" t="s">
        <v>789</v>
      </c>
      <c r="E207" t="s">
        <v>847</v>
      </c>
    </row>
    <row r="208" spans="1:5" x14ac:dyDescent="0.2">
      <c r="A208">
        <v>3</v>
      </c>
      <c r="B208" t="s">
        <v>626</v>
      </c>
      <c r="C208" t="s">
        <v>626</v>
      </c>
      <c r="D208" t="s">
        <v>789</v>
      </c>
      <c r="E208" t="s">
        <v>848</v>
      </c>
    </row>
    <row r="209" spans="1:5" x14ac:dyDescent="0.2">
      <c r="A209">
        <v>3</v>
      </c>
      <c r="B209" t="s">
        <v>626</v>
      </c>
      <c r="C209" t="s">
        <v>626</v>
      </c>
      <c r="D209" t="s">
        <v>789</v>
      </c>
      <c r="E209" t="s">
        <v>849</v>
      </c>
    </row>
    <row r="210" spans="1:5" x14ac:dyDescent="0.2">
      <c r="A210">
        <v>3</v>
      </c>
      <c r="B210" t="s">
        <v>626</v>
      </c>
      <c r="C210" t="s">
        <v>626</v>
      </c>
      <c r="D210" t="s">
        <v>789</v>
      </c>
      <c r="E210" t="s">
        <v>850</v>
      </c>
    </row>
    <row r="211" spans="1:5" x14ac:dyDescent="0.2">
      <c r="A211">
        <v>3</v>
      </c>
      <c r="B211" t="s">
        <v>626</v>
      </c>
      <c r="C211" t="s">
        <v>626</v>
      </c>
      <c r="D211" t="s">
        <v>789</v>
      </c>
      <c r="E211" t="s">
        <v>851</v>
      </c>
    </row>
    <row r="212" spans="1:5" x14ac:dyDescent="0.2">
      <c r="A212">
        <v>3</v>
      </c>
      <c r="B212" t="s">
        <v>642</v>
      </c>
      <c r="C212" t="s">
        <v>642</v>
      </c>
      <c r="D212" t="s">
        <v>789</v>
      </c>
      <c r="E212" t="s">
        <v>852</v>
      </c>
    </row>
    <row r="213" spans="1:5" x14ac:dyDescent="0.2">
      <c r="A213">
        <v>3</v>
      </c>
      <c r="B213" t="s">
        <v>642</v>
      </c>
      <c r="C213" t="s">
        <v>642</v>
      </c>
      <c r="D213" t="s">
        <v>789</v>
      </c>
      <c r="E213" t="s">
        <v>690</v>
      </c>
    </row>
    <row r="214" spans="1:5" x14ac:dyDescent="0.2">
      <c r="A214">
        <v>3</v>
      </c>
      <c r="B214" t="s">
        <v>642</v>
      </c>
      <c r="C214" t="s">
        <v>642</v>
      </c>
      <c r="D214" t="s">
        <v>789</v>
      </c>
      <c r="E214" t="s">
        <v>853</v>
      </c>
    </row>
    <row r="215" spans="1:5" x14ac:dyDescent="0.2">
      <c r="A215">
        <v>3</v>
      </c>
      <c r="B215" t="s">
        <v>626</v>
      </c>
      <c r="C215" t="s">
        <v>626</v>
      </c>
      <c r="D215" t="s">
        <v>789</v>
      </c>
      <c r="E215" t="s">
        <v>854</v>
      </c>
    </row>
    <row r="216" spans="1:5" x14ac:dyDescent="0.2">
      <c r="A216">
        <v>3</v>
      </c>
      <c r="B216" t="s">
        <v>626</v>
      </c>
      <c r="C216" t="s">
        <v>626</v>
      </c>
      <c r="D216" t="s">
        <v>789</v>
      </c>
      <c r="E216" t="s">
        <v>855</v>
      </c>
    </row>
    <row r="217" spans="1:5" x14ac:dyDescent="0.2">
      <c r="A217">
        <v>3</v>
      </c>
      <c r="B217" t="s">
        <v>642</v>
      </c>
      <c r="C217" t="s">
        <v>642</v>
      </c>
      <c r="D217" t="s">
        <v>789</v>
      </c>
      <c r="E217" t="s">
        <v>856</v>
      </c>
    </row>
    <row r="218" spans="1:5" x14ac:dyDescent="0.2">
      <c r="A218">
        <v>3</v>
      </c>
      <c r="B218" t="s">
        <v>642</v>
      </c>
      <c r="C218" t="s">
        <v>642</v>
      </c>
      <c r="D218" t="s">
        <v>789</v>
      </c>
      <c r="E218" t="s">
        <v>857</v>
      </c>
    </row>
    <row r="219" spans="1:5" x14ac:dyDescent="0.2">
      <c r="A219">
        <v>3</v>
      </c>
      <c r="B219" t="s">
        <v>626</v>
      </c>
      <c r="C219" t="s">
        <v>626</v>
      </c>
      <c r="D219" t="s">
        <v>789</v>
      </c>
      <c r="E219" t="s">
        <v>858</v>
      </c>
    </row>
    <row r="220" spans="1:5" x14ac:dyDescent="0.2">
      <c r="A220">
        <v>3</v>
      </c>
      <c r="B220" t="s">
        <v>626</v>
      </c>
      <c r="C220" t="s">
        <v>626</v>
      </c>
      <c r="D220" t="s">
        <v>789</v>
      </c>
      <c r="E220" t="s">
        <v>859</v>
      </c>
    </row>
    <row r="221" spans="1:5" x14ac:dyDescent="0.2">
      <c r="A221">
        <v>3</v>
      </c>
      <c r="B221" t="s">
        <v>626</v>
      </c>
      <c r="C221" t="s">
        <v>626</v>
      </c>
      <c r="D221" t="s">
        <v>789</v>
      </c>
      <c r="E221" t="s">
        <v>860</v>
      </c>
    </row>
    <row r="222" spans="1:5" x14ac:dyDescent="0.2">
      <c r="A222">
        <v>3</v>
      </c>
      <c r="B222" t="s">
        <v>626</v>
      </c>
      <c r="C222" t="s">
        <v>626</v>
      </c>
      <c r="D222" t="s">
        <v>789</v>
      </c>
      <c r="E222" t="s">
        <v>861</v>
      </c>
    </row>
    <row r="223" spans="1:5" x14ac:dyDescent="0.2">
      <c r="A223">
        <v>3</v>
      </c>
      <c r="B223" t="s">
        <v>626</v>
      </c>
      <c r="C223" t="s">
        <v>626</v>
      </c>
      <c r="D223" t="s">
        <v>789</v>
      </c>
      <c r="E223" t="s">
        <v>862</v>
      </c>
    </row>
    <row r="224" spans="1:5" x14ac:dyDescent="0.2">
      <c r="A224">
        <v>3</v>
      </c>
      <c r="B224" t="s">
        <v>642</v>
      </c>
      <c r="C224" t="s">
        <v>642</v>
      </c>
      <c r="D224" t="s">
        <v>789</v>
      </c>
      <c r="E224" t="s">
        <v>863</v>
      </c>
    </row>
    <row r="225" spans="1:5" x14ac:dyDescent="0.2">
      <c r="A225">
        <v>3</v>
      </c>
      <c r="B225" t="s">
        <v>626</v>
      </c>
      <c r="C225" t="s">
        <v>626</v>
      </c>
      <c r="D225" t="s">
        <v>789</v>
      </c>
      <c r="E225" t="s">
        <v>864</v>
      </c>
    </row>
    <row r="226" spans="1:5" x14ac:dyDescent="0.2">
      <c r="A226">
        <v>3</v>
      </c>
      <c r="B226" t="s">
        <v>626</v>
      </c>
      <c r="C226" t="s">
        <v>626</v>
      </c>
      <c r="D226" t="s">
        <v>789</v>
      </c>
      <c r="E226" t="s">
        <v>865</v>
      </c>
    </row>
    <row r="227" spans="1:5" x14ac:dyDescent="0.2">
      <c r="A227">
        <v>3</v>
      </c>
      <c r="B227" t="s">
        <v>626</v>
      </c>
      <c r="C227" t="s">
        <v>626</v>
      </c>
      <c r="D227" t="s">
        <v>789</v>
      </c>
      <c r="E227" t="s">
        <v>717</v>
      </c>
    </row>
    <row r="228" spans="1:5" x14ac:dyDescent="0.2">
      <c r="A228">
        <v>3</v>
      </c>
      <c r="B228" t="s">
        <v>628</v>
      </c>
      <c r="C228" t="s">
        <v>628</v>
      </c>
      <c r="D228" t="s">
        <v>789</v>
      </c>
      <c r="E228" t="s">
        <v>866</v>
      </c>
    </row>
    <row r="229" spans="1:5" x14ac:dyDescent="0.2">
      <c r="A229">
        <v>3</v>
      </c>
      <c r="B229" t="s">
        <v>628</v>
      </c>
      <c r="C229" t="s">
        <v>628</v>
      </c>
      <c r="D229" t="s">
        <v>789</v>
      </c>
      <c r="E229" t="s">
        <v>867</v>
      </c>
    </row>
    <row r="230" spans="1:5" x14ac:dyDescent="0.2">
      <c r="A230">
        <v>3</v>
      </c>
      <c r="B230" t="s">
        <v>626</v>
      </c>
      <c r="C230" t="s">
        <v>626</v>
      </c>
      <c r="D230" t="s">
        <v>789</v>
      </c>
      <c r="E230" t="s">
        <v>868</v>
      </c>
    </row>
    <row r="231" spans="1:5" x14ac:dyDescent="0.2">
      <c r="A231">
        <v>3</v>
      </c>
      <c r="B231" t="s">
        <v>626</v>
      </c>
      <c r="C231" t="s">
        <v>626</v>
      </c>
      <c r="D231" t="s">
        <v>789</v>
      </c>
      <c r="E231" t="s">
        <v>869</v>
      </c>
    </row>
    <row r="232" spans="1:5" x14ac:dyDescent="0.2">
      <c r="A232">
        <v>3</v>
      </c>
      <c r="B232" t="s">
        <v>628</v>
      </c>
      <c r="C232" t="s">
        <v>628</v>
      </c>
      <c r="D232" t="s">
        <v>789</v>
      </c>
      <c r="E232" t="s">
        <v>870</v>
      </c>
    </row>
    <row r="233" spans="1:5" x14ac:dyDescent="0.2">
      <c r="A233">
        <v>1</v>
      </c>
      <c r="B233" t="s">
        <v>693</v>
      </c>
      <c r="C233" t="s">
        <v>665</v>
      </c>
      <c r="D233" t="s">
        <v>871</v>
      </c>
      <c r="E233" t="s">
        <v>872</v>
      </c>
    </row>
    <row r="234" spans="1:5" x14ac:dyDescent="0.2">
      <c r="A234">
        <v>1</v>
      </c>
      <c r="B234" t="s">
        <v>693</v>
      </c>
      <c r="C234" t="s">
        <v>665</v>
      </c>
      <c r="D234" t="s">
        <v>871</v>
      </c>
      <c r="E234" t="s">
        <v>873</v>
      </c>
    </row>
    <row r="235" spans="1:5" x14ac:dyDescent="0.2">
      <c r="A235">
        <v>1</v>
      </c>
      <c r="B235" t="s">
        <v>693</v>
      </c>
      <c r="C235" t="s">
        <v>665</v>
      </c>
      <c r="D235" t="s">
        <v>871</v>
      </c>
      <c r="E235" t="s">
        <v>874</v>
      </c>
    </row>
    <row r="236" spans="1:5" x14ac:dyDescent="0.2">
      <c r="A236">
        <v>1</v>
      </c>
      <c r="B236" t="s">
        <v>693</v>
      </c>
      <c r="C236" t="s">
        <v>665</v>
      </c>
      <c r="D236" t="s">
        <v>871</v>
      </c>
      <c r="E236" t="s">
        <v>875</v>
      </c>
    </row>
    <row r="237" spans="1:5" x14ac:dyDescent="0.2">
      <c r="A237">
        <v>1</v>
      </c>
      <c r="B237" t="s">
        <v>693</v>
      </c>
      <c r="C237" t="s">
        <v>665</v>
      </c>
      <c r="D237" t="s">
        <v>871</v>
      </c>
      <c r="E237" t="s">
        <v>876</v>
      </c>
    </row>
    <row r="238" spans="1:5" x14ac:dyDescent="0.2">
      <c r="A238">
        <v>1</v>
      </c>
      <c r="B238" t="s">
        <v>693</v>
      </c>
      <c r="C238" t="s">
        <v>665</v>
      </c>
      <c r="D238" t="s">
        <v>871</v>
      </c>
      <c r="E238" t="s">
        <v>877</v>
      </c>
    </row>
    <row r="239" spans="1:5" x14ac:dyDescent="0.2">
      <c r="A239">
        <v>1</v>
      </c>
      <c r="B239" t="s">
        <v>693</v>
      </c>
      <c r="C239" t="s">
        <v>665</v>
      </c>
      <c r="D239" t="s">
        <v>871</v>
      </c>
      <c r="E239" t="s">
        <v>878</v>
      </c>
    </row>
    <row r="240" spans="1:5" x14ac:dyDescent="0.2">
      <c r="A240">
        <v>1</v>
      </c>
      <c r="B240" t="s">
        <v>693</v>
      </c>
      <c r="C240" t="s">
        <v>665</v>
      </c>
      <c r="D240" t="s">
        <v>871</v>
      </c>
      <c r="E240" t="s">
        <v>769</v>
      </c>
    </row>
    <row r="241" spans="1:5" x14ac:dyDescent="0.2">
      <c r="A241">
        <v>1</v>
      </c>
      <c r="B241" t="s">
        <v>693</v>
      </c>
      <c r="C241" t="s">
        <v>665</v>
      </c>
      <c r="D241" t="s">
        <v>871</v>
      </c>
      <c r="E241" t="s">
        <v>879</v>
      </c>
    </row>
    <row r="242" spans="1:5" x14ac:dyDescent="0.2">
      <c r="A242">
        <v>1</v>
      </c>
      <c r="B242" t="s">
        <v>693</v>
      </c>
      <c r="C242" t="s">
        <v>665</v>
      </c>
      <c r="D242" t="s">
        <v>871</v>
      </c>
      <c r="E242" t="s">
        <v>880</v>
      </c>
    </row>
    <row r="243" spans="1:5" x14ac:dyDescent="0.2">
      <c r="A243">
        <v>1</v>
      </c>
      <c r="B243" t="s">
        <v>693</v>
      </c>
      <c r="C243" t="s">
        <v>665</v>
      </c>
      <c r="D243" t="s">
        <v>871</v>
      </c>
      <c r="E243" t="s">
        <v>881</v>
      </c>
    </row>
    <row r="244" spans="1:5" x14ac:dyDescent="0.2">
      <c r="A244">
        <v>1</v>
      </c>
      <c r="B244" t="s">
        <v>693</v>
      </c>
      <c r="C244" t="s">
        <v>665</v>
      </c>
      <c r="D244" t="s">
        <v>871</v>
      </c>
      <c r="E244" t="s">
        <v>882</v>
      </c>
    </row>
    <row r="245" spans="1:5" x14ac:dyDescent="0.2">
      <c r="A245">
        <v>1</v>
      </c>
      <c r="B245" t="s">
        <v>693</v>
      </c>
      <c r="C245" t="s">
        <v>665</v>
      </c>
      <c r="D245" t="s">
        <v>871</v>
      </c>
      <c r="E245" t="s">
        <v>883</v>
      </c>
    </row>
    <row r="246" spans="1:5" x14ac:dyDescent="0.2">
      <c r="A246">
        <v>1</v>
      </c>
      <c r="B246" t="s">
        <v>693</v>
      </c>
      <c r="C246" t="s">
        <v>665</v>
      </c>
      <c r="D246" t="s">
        <v>871</v>
      </c>
      <c r="E246" t="s">
        <v>884</v>
      </c>
    </row>
    <row r="247" spans="1:5" x14ac:dyDescent="0.2">
      <c r="A247">
        <v>1</v>
      </c>
      <c r="B247" t="s">
        <v>693</v>
      </c>
      <c r="C247" t="s">
        <v>665</v>
      </c>
      <c r="D247" t="s">
        <v>871</v>
      </c>
      <c r="E247" t="s">
        <v>739</v>
      </c>
    </row>
    <row r="248" spans="1:5" x14ac:dyDescent="0.2">
      <c r="A248">
        <v>1</v>
      </c>
      <c r="B248" t="s">
        <v>693</v>
      </c>
      <c r="C248" t="s">
        <v>665</v>
      </c>
      <c r="D248" t="s">
        <v>871</v>
      </c>
      <c r="E248" t="s">
        <v>885</v>
      </c>
    </row>
    <row r="249" spans="1:5" x14ac:dyDescent="0.2">
      <c r="A249">
        <v>1</v>
      </c>
      <c r="B249" t="s">
        <v>693</v>
      </c>
      <c r="C249" t="s">
        <v>665</v>
      </c>
      <c r="D249" t="s">
        <v>871</v>
      </c>
      <c r="E249" t="s">
        <v>886</v>
      </c>
    </row>
    <row r="250" spans="1:5" x14ac:dyDescent="0.2">
      <c r="A250">
        <v>1</v>
      </c>
      <c r="B250" t="s">
        <v>693</v>
      </c>
      <c r="C250" t="s">
        <v>665</v>
      </c>
      <c r="D250" t="s">
        <v>871</v>
      </c>
      <c r="E250" t="s">
        <v>887</v>
      </c>
    </row>
    <row r="251" spans="1:5" x14ac:dyDescent="0.2">
      <c r="A251">
        <v>1</v>
      </c>
      <c r="B251" t="s">
        <v>693</v>
      </c>
      <c r="C251" t="s">
        <v>665</v>
      </c>
      <c r="D251" t="s">
        <v>871</v>
      </c>
      <c r="E251" t="s">
        <v>888</v>
      </c>
    </row>
    <row r="252" spans="1:5" x14ac:dyDescent="0.2">
      <c r="A252">
        <v>1</v>
      </c>
      <c r="B252" t="s">
        <v>693</v>
      </c>
      <c r="C252" t="s">
        <v>665</v>
      </c>
      <c r="D252" t="s">
        <v>871</v>
      </c>
      <c r="E252" t="s">
        <v>889</v>
      </c>
    </row>
    <row r="253" spans="1:5" x14ac:dyDescent="0.2">
      <c r="A253">
        <v>1</v>
      </c>
      <c r="B253" t="s">
        <v>693</v>
      </c>
      <c r="C253" t="s">
        <v>665</v>
      </c>
      <c r="D253" t="s">
        <v>871</v>
      </c>
      <c r="E253" t="s">
        <v>890</v>
      </c>
    </row>
    <row r="254" spans="1:5" x14ac:dyDescent="0.2">
      <c r="A254">
        <v>1</v>
      </c>
      <c r="B254" t="s">
        <v>693</v>
      </c>
      <c r="C254" t="s">
        <v>665</v>
      </c>
      <c r="D254" t="s">
        <v>871</v>
      </c>
      <c r="E254" t="s">
        <v>837</v>
      </c>
    </row>
    <row r="255" spans="1:5" x14ac:dyDescent="0.2">
      <c r="A255">
        <v>1</v>
      </c>
      <c r="B255" t="s">
        <v>693</v>
      </c>
      <c r="C255" t="s">
        <v>665</v>
      </c>
      <c r="D255" t="s">
        <v>871</v>
      </c>
      <c r="E255" t="s">
        <v>891</v>
      </c>
    </row>
    <row r="256" spans="1:5" x14ac:dyDescent="0.2">
      <c r="A256">
        <v>1</v>
      </c>
      <c r="B256" t="s">
        <v>693</v>
      </c>
      <c r="C256" t="s">
        <v>665</v>
      </c>
      <c r="D256" t="s">
        <v>871</v>
      </c>
      <c r="E256" t="s">
        <v>892</v>
      </c>
    </row>
    <row r="257" spans="1:5" x14ac:dyDescent="0.2">
      <c r="A257">
        <v>1</v>
      </c>
      <c r="B257" t="s">
        <v>693</v>
      </c>
      <c r="C257" t="s">
        <v>665</v>
      </c>
      <c r="D257" t="s">
        <v>871</v>
      </c>
      <c r="E257" t="s">
        <v>713</v>
      </c>
    </row>
    <row r="258" spans="1:5" x14ac:dyDescent="0.2">
      <c r="A258">
        <v>1</v>
      </c>
      <c r="B258" t="s">
        <v>693</v>
      </c>
      <c r="C258" t="s">
        <v>665</v>
      </c>
      <c r="D258" t="s">
        <v>871</v>
      </c>
      <c r="E258" t="s">
        <v>893</v>
      </c>
    </row>
    <row r="259" spans="1:5" x14ac:dyDescent="0.2">
      <c r="A259">
        <v>1</v>
      </c>
      <c r="B259" t="s">
        <v>693</v>
      </c>
      <c r="C259" t="s">
        <v>665</v>
      </c>
      <c r="D259" t="s">
        <v>871</v>
      </c>
      <c r="E259" t="s">
        <v>894</v>
      </c>
    </row>
    <row r="260" spans="1:5" x14ac:dyDescent="0.2">
      <c r="A260">
        <v>1</v>
      </c>
      <c r="B260" t="s">
        <v>693</v>
      </c>
      <c r="C260" t="s">
        <v>665</v>
      </c>
      <c r="D260" t="s">
        <v>871</v>
      </c>
      <c r="E260" t="s">
        <v>895</v>
      </c>
    </row>
    <row r="261" spans="1:5" x14ac:dyDescent="0.2">
      <c r="A261">
        <v>1</v>
      </c>
      <c r="B261" t="s">
        <v>693</v>
      </c>
      <c r="C261" t="s">
        <v>665</v>
      </c>
      <c r="D261" t="s">
        <v>871</v>
      </c>
      <c r="E261" t="s">
        <v>743</v>
      </c>
    </row>
    <row r="262" spans="1:5" x14ac:dyDescent="0.2">
      <c r="A262">
        <v>1</v>
      </c>
      <c r="B262" t="s">
        <v>693</v>
      </c>
      <c r="C262" t="s">
        <v>665</v>
      </c>
      <c r="D262" t="s">
        <v>871</v>
      </c>
      <c r="E262" t="s">
        <v>744</v>
      </c>
    </row>
    <row r="263" spans="1:5" x14ac:dyDescent="0.2">
      <c r="A263">
        <v>1</v>
      </c>
      <c r="B263" t="s">
        <v>693</v>
      </c>
      <c r="C263" t="s">
        <v>665</v>
      </c>
      <c r="D263" t="s">
        <v>871</v>
      </c>
      <c r="E263" t="s">
        <v>896</v>
      </c>
    </row>
    <row r="264" spans="1:5" x14ac:dyDescent="0.2">
      <c r="A264">
        <v>1</v>
      </c>
      <c r="B264" t="s">
        <v>693</v>
      </c>
      <c r="C264" t="s">
        <v>665</v>
      </c>
      <c r="D264" t="s">
        <v>871</v>
      </c>
      <c r="E264" t="s">
        <v>733</v>
      </c>
    </row>
    <row r="265" spans="1:5" x14ac:dyDescent="0.2">
      <c r="A265">
        <v>1</v>
      </c>
      <c r="B265" t="s">
        <v>693</v>
      </c>
      <c r="C265" t="s">
        <v>665</v>
      </c>
      <c r="D265" t="s">
        <v>871</v>
      </c>
      <c r="E265" t="s">
        <v>897</v>
      </c>
    </row>
    <row r="266" spans="1:5" x14ac:dyDescent="0.2">
      <c r="A266">
        <v>1</v>
      </c>
      <c r="B266" t="s">
        <v>693</v>
      </c>
      <c r="C266" t="s">
        <v>665</v>
      </c>
      <c r="D266" t="s">
        <v>871</v>
      </c>
      <c r="E266" t="s">
        <v>898</v>
      </c>
    </row>
    <row r="267" spans="1:5" x14ac:dyDescent="0.2">
      <c r="A267">
        <v>1</v>
      </c>
      <c r="B267" t="s">
        <v>693</v>
      </c>
      <c r="C267" t="s">
        <v>665</v>
      </c>
      <c r="D267" t="s">
        <v>871</v>
      </c>
      <c r="E267" t="s">
        <v>899</v>
      </c>
    </row>
    <row r="268" spans="1:5" x14ac:dyDescent="0.2">
      <c r="A268">
        <v>1</v>
      </c>
      <c r="B268" t="s">
        <v>693</v>
      </c>
      <c r="C268" t="s">
        <v>665</v>
      </c>
      <c r="D268" t="s">
        <v>871</v>
      </c>
      <c r="E268" t="s">
        <v>900</v>
      </c>
    </row>
    <row r="269" spans="1:5" x14ac:dyDescent="0.2">
      <c r="A269">
        <v>1</v>
      </c>
      <c r="B269" t="s">
        <v>693</v>
      </c>
      <c r="C269" t="s">
        <v>665</v>
      </c>
      <c r="D269" t="s">
        <v>871</v>
      </c>
      <c r="E269" t="s">
        <v>901</v>
      </c>
    </row>
    <row r="270" spans="1:5" x14ac:dyDescent="0.2">
      <c r="A270">
        <v>1</v>
      </c>
      <c r="B270" t="s">
        <v>693</v>
      </c>
      <c r="C270" t="s">
        <v>665</v>
      </c>
      <c r="D270" t="s">
        <v>871</v>
      </c>
      <c r="E270" t="s">
        <v>902</v>
      </c>
    </row>
    <row r="271" spans="1:5" x14ac:dyDescent="0.2">
      <c r="A271">
        <v>1</v>
      </c>
      <c r="B271" t="s">
        <v>693</v>
      </c>
      <c r="C271" t="s">
        <v>665</v>
      </c>
      <c r="D271" t="s">
        <v>871</v>
      </c>
      <c r="E271" t="s">
        <v>903</v>
      </c>
    </row>
    <row r="272" spans="1:5" x14ac:dyDescent="0.2">
      <c r="A272">
        <v>1</v>
      </c>
      <c r="B272" t="s">
        <v>693</v>
      </c>
      <c r="C272" t="s">
        <v>665</v>
      </c>
      <c r="D272" t="s">
        <v>871</v>
      </c>
      <c r="E272" t="s">
        <v>904</v>
      </c>
    </row>
    <row r="273" spans="1:5" x14ac:dyDescent="0.2">
      <c r="A273">
        <v>1</v>
      </c>
      <c r="B273" t="s">
        <v>693</v>
      </c>
      <c r="C273" t="s">
        <v>665</v>
      </c>
      <c r="D273" t="s">
        <v>871</v>
      </c>
      <c r="E273" t="s">
        <v>905</v>
      </c>
    </row>
    <row r="274" spans="1:5" x14ac:dyDescent="0.2">
      <c r="A274">
        <v>1</v>
      </c>
      <c r="B274" t="s">
        <v>693</v>
      </c>
      <c r="C274" t="s">
        <v>665</v>
      </c>
      <c r="D274" t="s">
        <v>871</v>
      </c>
      <c r="E274" t="s">
        <v>906</v>
      </c>
    </row>
    <row r="275" spans="1:5" x14ac:dyDescent="0.2">
      <c r="A275">
        <v>1</v>
      </c>
      <c r="B275" t="s">
        <v>693</v>
      </c>
      <c r="C275" t="s">
        <v>665</v>
      </c>
      <c r="D275" t="s">
        <v>871</v>
      </c>
      <c r="E275" t="s">
        <v>907</v>
      </c>
    </row>
    <row r="276" spans="1:5" x14ac:dyDescent="0.2">
      <c r="A276">
        <v>1</v>
      </c>
      <c r="B276" t="s">
        <v>693</v>
      </c>
      <c r="C276" t="s">
        <v>665</v>
      </c>
      <c r="D276" t="s">
        <v>871</v>
      </c>
      <c r="E276" t="s">
        <v>908</v>
      </c>
    </row>
    <row r="277" spans="1:5" x14ac:dyDescent="0.2">
      <c r="A277">
        <v>1</v>
      </c>
      <c r="B277" t="s">
        <v>693</v>
      </c>
      <c r="C277" t="s">
        <v>665</v>
      </c>
      <c r="D277" t="s">
        <v>871</v>
      </c>
      <c r="E277" t="s">
        <v>909</v>
      </c>
    </row>
    <row r="278" spans="1:5" x14ac:dyDescent="0.2">
      <c r="A278">
        <v>1</v>
      </c>
      <c r="B278" t="s">
        <v>693</v>
      </c>
      <c r="C278" t="s">
        <v>665</v>
      </c>
      <c r="D278" t="s">
        <v>871</v>
      </c>
      <c r="E278" t="s">
        <v>863</v>
      </c>
    </row>
    <row r="279" spans="1:5" x14ac:dyDescent="0.2">
      <c r="A279">
        <v>1</v>
      </c>
      <c r="B279" t="s">
        <v>693</v>
      </c>
      <c r="C279" t="s">
        <v>665</v>
      </c>
      <c r="D279" t="s">
        <v>871</v>
      </c>
      <c r="E279" t="s">
        <v>752</v>
      </c>
    </row>
    <row r="280" spans="1:5" x14ac:dyDescent="0.2">
      <c r="A280">
        <v>1</v>
      </c>
      <c r="B280" t="s">
        <v>693</v>
      </c>
      <c r="C280" t="s">
        <v>665</v>
      </c>
      <c r="D280" t="s">
        <v>871</v>
      </c>
      <c r="E280" t="s">
        <v>692</v>
      </c>
    </row>
    <row r="281" spans="1:5" x14ac:dyDescent="0.2">
      <c r="A281">
        <v>1</v>
      </c>
      <c r="B281" t="s">
        <v>693</v>
      </c>
      <c r="C281" t="s">
        <v>665</v>
      </c>
      <c r="D281" t="s">
        <v>871</v>
      </c>
      <c r="E281" t="s">
        <v>910</v>
      </c>
    </row>
    <row r="282" spans="1:5" x14ac:dyDescent="0.2">
      <c r="A282">
        <v>1</v>
      </c>
      <c r="B282" t="s">
        <v>693</v>
      </c>
      <c r="C282" t="s">
        <v>665</v>
      </c>
      <c r="D282" t="s">
        <v>871</v>
      </c>
      <c r="E282" t="s">
        <v>911</v>
      </c>
    </row>
    <row r="283" spans="1:5" x14ac:dyDescent="0.2">
      <c r="A283">
        <v>1</v>
      </c>
      <c r="B283" t="s">
        <v>693</v>
      </c>
      <c r="C283" t="s">
        <v>665</v>
      </c>
      <c r="D283" t="s">
        <v>871</v>
      </c>
      <c r="E283" t="s">
        <v>912</v>
      </c>
    </row>
    <row r="284" spans="1:5" x14ac:dyDescent="0.2">
      <c r="A284">
        <v>1</v>
      </c>
      <c r="B284" t="s">
        <v>693</v>
      </c>
      <c r="C284" t="s">
        <v>665</v>
      </c>
      <c r="D284" t="s">
        <v>871</v>
      </c>
      <c r="E284" t="s">
        <v>732</v>
      </c>
    </row>
    <row r="285" spans="1:5" x14ac:dyDescent="0.2">
      <c r="A285">
        <v>1</v>
      </c>
      <c r="B285" t="s">
        <v>693</v>
      </c>
      <c r="C285" t="s">
        <v>665</v>
      </c>
      <c r="D285" t="s">
        <v>871</v>
      </c>
      <c r="E285" t="s">
        <v>913</v>
      </c>
    </row>
  </sheetData>
  <hyperlinks>
    <hyperlink ref="A3" location="Contents!A1" display="Return to Contents" xr:uid="{B22695AD-7FE0-4466-8108-28D2A5FB5AE3}"/>
  </hyperlinks>
  <pageMargins left="0.7" right="0.7" top="0.75" bottom="0.75" header="0.3" footer="0.3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AD69-9886-449F-A1E4-805504D5C45A}">
  <dimension ref="A2:J86"/>
  <sheetViews>
    <sheetView zoomScale="70" zoomScaleNormal="70" workbookViewId="0"/>
  </sheetViews>
  <sheetFormatPr defaultRowHeight="12.75" x14ac:dyDescent="0.2"/>
  <cols>
    <col min="2" max="2" width="14.85546875" bestFit="1" customWidth="1"/>
    <col min="3" max="3" width="23.28515625" bestFit="1" customWidth="1"/>
    <col min="4" max="4" width="16.28515625" bestFit="1" customWidth="1"/>
    <col min="5" max="5" width="15.28515625" bestFit="1" customWidth="1"/>
    <col min="6" max="6" width="16.28515625" bestFit="1" customWidth="1"/>
  </cols>
  <sheetData>
    <row r="2" spans="1:10" ht="15.75" x14ac:dyDescent="0.25">
      <c r="A2" s="31" t="s">
        <v>967</v>
      </c>
      <c r="F2" s="87"/>
    </row>
    <row r="3" spans="1:10" x14ac:dyDescent="0.2">
      <c r="A3" s="16" t="s">
        <v>16</v>
      </c>
    </row>
    <row r="4" spans="1:10" x14ac:dyDescent="0.2">
      <c r="B4" s="277"/>
      <c r="C4" s="277"/>
      <c r="D4" s="277"/>
      <c r="E4" s="277"/>
      <c r="F4" s="277"/>
      <c r="G4" s="277"/>
      <c r="H4" s="277"/>
      <c r="I4" s="277"/>
      <c r="J4" s="277"/>
    </row>
    <row r="5" spans="1:10" x14ac:dyDescent="0.2">
      <c r="B5" s="277"/>
      <c r="C5" s="277"/>
      <c r="D5" s="277"/>
      <c r="E5" s="277"/>
      <c r="F5" s="277"/>
      <c r="G5" s="277"/>
      <c r="H5" s="277"/>
      <c r="I5" s="277"/>
      <c r="J5" s="277"/>
    </row>
    <row r="6" spans="1:10" x14ac:dyDescent="0.2">
      <c r="B6" s="277"/>
      <c r="C6" s="277"/>
      <c r="D6" s="277"/>
      <c r="E6" s="277"/>
      <c r="F6" s="277"/>
      <c r="G6" s="277"/>
      <c r="H6" s="277"/>
      <c r="I6" s="277"/>
      <c r="J6" s="277"/>
    </row>
    <row r="7" spans="1:10" x14ac:dyDescent="0.2">
      <c r="B7" s="277"/>
      <c r="C7" s="277"/>
      <c r="D7" s="277"/>
      <c r="E7" s="277"/>
      <c r="F7" s="277"/>
      <c r="G7" s="277"/>
      <c r="H7" s="277"/>
      <c r="I7" s="277"/>
      <c r="J7" s="277"/>
    </row>
    <row r="8" spans="1:10" x14ac:dyDescent="0.2">
      <c r="B8" s="277"/>
      <c r="C8" s="277"/>
      <c r="D8" s="277"/>
      <c r="E8" s="277"/>
      <c r="F8" s="277"/>
      <c r="G8" s="277"/>
      <c r="H8" s="277"/>
      <c r="I8" s="277"/>
      <c r="J8" s="277"/>
    </row>
    <row r="9" spans="1:10" x14ac:dyDescent="0.2">
      <c r="B9" s="277"/>
      <c r="C9" s="277"/>
      <c r="D9" s="277"/>
      <c r="E9" s="277"/>
      <c r="F9" s="277"/>
      <c r="G9" s="277"/>
      <c r="H9" s="277"/>
      <c r="I9" s="277"/>
      <c r="J9" s="277"/>
    </row>
    <row r="10" spans="1:10" x14ac:dyDescent="0.2">
      <c r="B10" s="277"/>
      <c r="C10" s="277"/>
      <c r="D10" s="277"/>
      <c r="E10" s="277"/>
      <c r="F10" s="277"/>
      <c r="G10" s="277"/>
      <c r="H10" s="277"/>
      <c r="I10" s="277"/>
      <c r="J10" s="277"/>
    </row>
    <row r="11" spans="1:10" x14ac:dyDescent="0.2">
      <c r="B11" s="277"/>
      <c r="C11" s="277"/>
      <c r="D11" s="277"/>
      <c r="E11" s="277"/>
      <c r="F11" s="277"/>
      <c r="G11" s="277"/>
      <c r="H11" s="277"/>
      <c r="I11" s="277"/>
      <c r="J11" s="277"/>
    </row>
    <row r="12" spans="1:10" x14ac:dyDescent="0.2">
      <c r="B12" s="277"/>
      <c r="C12" s="277"/>
      <c r="D12" s="277"/>
      <c r="E12" s="277"/>
      <c r="F12" s="277"/>
      <c r="G12" s="277"/>
      <c r="H12" s="277"/>
      <c r="I12" s="277"/>
      <c r="J12" s="277"/>
    </row>
    <row r="13" spans="1:10" x14ac:dyDescent="0.2">
      <c r="B13" s="277"/>
      <c r="C13" s="277"/>
      <c r="D13" s="277"/>
      <c r="E13" s="277"/>
      <c r="F13" s="277"/>
      <c r="G13" s="277"/>
      <c r="H13" s="277"/>
      <c r="I13" s="277"/>
      <c r="J13" s="277"/>
    </row>
    <row r="14" spans="1:10" x14ac:dyDescent="0.2">
      <c r="B14" s="277"/>
      <c r="C14" s="277"/>
      <c r="D14" s="277"/>
      <c r="E14" s="277"/>
      <c r="F14" s="277"/>
      <c r="G14" s="277"/>
      <c r="H14" s="277"/>
      <c r="I14" s="277"/>
      <c r="J14" s="277"/>
    </row>
    <row r="15" spans="1:10" x14ac:dyDescent="0.2">
      <c r="B15" s="277"/>
      <c r="C15" s="277"/>
      <c r="D15" s="277"/>
      <c r="E15" s="277"/>
      <c r="F15" s="277"/>
      <c r="G15" s="277"/>
      <c r="H15" s="277"/>
      <c r="I15" s="277"/>
      <c r="J15" s="277"/>
    </row>
    <row r="16" spans="1:10" x14ac:dyDescent="0.2">
      <c r="B16" s="277"/>
      <c r="C16" s="277"/>
      <c r="D16" s="277"/>
      <c r="E16" s="277"/>
      <c r="F16" s="277"/>
      <c r="G16" s="277"/>
      <c r="H16" s="277"/>
      <c r="I16" s="277"/>
      <c r="J16" s="277"/>
    </row>
    <row r="17" spans="2:10" x14ac:dyDescent="0.2">
      <c r="B17" s="277"/>
      <c r="C17" s="277"/>
      <c r="D17" s="277"/>
      <c r="E17" s="277"/>
      <c r="F17" s="277"/>
      <c r="G17" s="277"/>
      <c r="H17" s="277"/>
      <c r="I17" s="277"/>
      <c r="J17" s="277"/>
    </row>
    <row r="18" spans="2:10" x14ac:dyDescent="0.2">
      <c r="B18" s="277"/>
      <c r="C18" s="277"/>
      <c r="D18" s="277"/>
      <c r="E18" s="277"/>
      <c r="F18" s="277"/>
      <c r="G18" s="277"/>
      <c r="H18" s="277"/>
      <c r="I18" s="277"/>
      <c r="J18" s="277"/>
    </row>
    <row r="19" spans="2:10" x14ac:dyDescent="0.2">
      <c r="B19" s="277"/>
      <c r="C19" s="277"/>
      <c r="D19" s="277"/>
      <c r="E19" s="277"/>
      <c r="F19" s="277"/>
      <c r="G19" s="277"/>
      <c r="H19" s="277"/>
      <c r="I19" s="277"/>
      <c r="J19" s="277"/>
    </row>
    <row r="20" spans="2:10" x14ac:dyDescent="0.2">
      <c r="B20" s="277"/>
      <c r="C20" s="277"/>
      <c r="D20" s="277"/>
      <c r="E20" s="277"/>
      <c r="F20" s="277"/>
      <c r="G20" s="277"/>
      <c r="H20" s="277"/>
      <c r="I20" s="277"/>
      <c r="J20" s="277"/>
    </row>
    <row r="21" spans="2:10" x14ac:dyDescent="0.2">
      <c r="B21" s="277"/>
      <c r="C21" s="277"/>
      <c r="D21" s="277"/>
      <c r="E21" s="277"/>
      <c r="F21" s="277"/>
      <c r="G21" s="277"/>
      <c r="H21" s="277"/>
      <c r="I21" s="277"/>
      <c r="J21" s="277"/>
    </row>
    <row r="22" spans="2:10" x14ac:dyDescent="0.2">
      <c r="B22" s="277"/>
      <c r="C22" s="277"/>
      <c r="D22" s="277"/>
      <c r="E22" s="277"/>
      <c r="F22" s="277"/>
      <c r="G22" s="277"/>
      <c r="H22" s="277"/>
      <c r="I22" s="277"/>
      <c r="J22" s="277"/>
    </row>
    <row r="23" spans="2:10" x14ac:dyDescent="0.2">
      <c r="B23" s="277"/>
      <c r="C23" s="277"/>
      <c r="D23" s="277"/>
      <c r="E23" s="277"/>
      <c r="F23" s="277"/>
      <c r="G23" s="277"/>
      <c r="H23" s="277"/>
      <c r="I23" s="277"/>
      <c r="J23" s="277"/>
    </row>
    <row r="24" spans="2:10" x14ac:dyDescent="0.2">
      <c r="B24" s="277"/>
      <c r="C24" s="277"/>
      <c r="D24" s="277"/>
      <c r="E24" s="277"/>
      <c r="F24" s="277"/>
      <c r="G24" s="277"/>
      <c r="H24" s="277"/>
      <c r="I24" s="277"/>
      <c r="J24" s="277"/>
    </row>
    <row r="25" spans="2:10" x14ac:dyDescent="0.2">
      <c r="B25" s="277"/>
      <c r="C25" s="277"/>
      <c r="D25" s="277"/>
      <c r="E25" s="277"/>
      <c r="F25" s="277"/>
      <c r="G25" s="277"/>
      <c r="H25" s="277"/>
      <c r="I25" s="277"/>
      <c r="J25" s="277"/>
    </row>
    <row r="26" spans="2:10" x14ac:dyDescent="0.2">
      <c r="B26" s="277"/>
      <c r="C26" s="277"/>
      <c r="D26" s="277"/>
      <c r="E26" s="277"/>
      <c r="F26" s="277"/>
      <c r="G26" s="277"/>
      <c r="H26" s="277"/>
      <c r="I26" s="277"/>
      <c r="J26" s="277"/>
    </row>
    <row r="27" spans="2:10" x14ac:dyDescent="0.2">
      <c r="B27" s="277"/>
      <c r="C27" s="277"/>
      <c r="D27" s="277"/>
      <c r="E27" s="277"/>
      <c r="F27" s="277"/>
      <c r="G27" s="277"/>
      <c r="H27" s="277"/>
      <c r="I27" s="277"/>
      <c r="J27" s="277"/>
    </row>
    <row r="28" spans="2:10" x14ac:dyDescent="0.2">
      <c r="B28" s="277"/>
      <c r="C28" s="277"/>
      <c r="D28" s="277"/>
      <c r="E28" s="277"/>
      <c r="F28" s="277"/>
      <c r="G28" s="277"/>
      <c r="H28" s="277"/>
      <c r="I28" s="277"/>
      <c r="J28" s="277"/>
    </row>
    <row r="29" spans="2:10" x14ac:dyDescent="0.2">
      <c r="B29" s="277"/>
      <c r="C29" s="277"/>
      <c r="D29" s="277"/>
      <c r="E29" s="277"/>
      <c r="F29" s="277"/>
      <c r="G29" s="277"/>
      <c r="H29" s="277"/>
      <c r="I29" s="277"/>
      <c r="J29" s="277"/>
    </row>
    <row r="30" spans="2:10" x14ac:dyDescent="0.2">
      <c r="B30" s="277"/>
      <c r="C30" s="277"/>
      <c r="D30" s="277"/>
      <c r="E30" s="277"/>
      <c r="F30" s="277"/>
      <c r="G30" s="277"/>
      <c r="H30" s="277"/>
      <c r="I30" s="277"/>
      <c r="J30" s="277"/>
    </row>
    <row r="31" spans="2:10" x14ac:dyDescent="0.2">
      <c r="B31" s="277"/>
      <c r="C31" s="277"/>
      <c r="D31" s="277"/>
      <c r="E31" s="277"/>
      <c r="F31" s="277"/>
      <c r="G31" s="277"/>
      <c r="H31" s="277"/>
      <c r="I31" s="277"/>
      <c r="J31" s="277"/>
    </row>
    <row r="32" spans="2:10" x14ac:dyDescent="0.2">
      <c r="B32" s="277"/>
      <c r="C32" s="277"/>
      <c r="D32" s="277"/>
      <c r="E32" s="277"/>
      <c r="F32" s="277"/>
      <c r="G32" s="277"/>
      <c r="H32" s="277"/>
      <c r="I32" s="277"/>
      <c r="J32" s="277"/>
    </row>
    <row r="33" spans="1:10" x14ac:dyDescent="0.2">
      <c r="B33" s="277"/>
      <c r="C33" s="277"/>
      <c r="D33" s="277"/>
      <c r="E33" s="277"/>
      <c r="F33" s="277"/>
      <c r="G33" s="277"/>
      <c r="H33" s="277"/>
      <c r="I33" s="277"/>
      <c r="J33" s="277"/>
    </row>
    <row r="34" spans="1:10" x14ac:dyDescent="0.2">
      <c r="B34" s="277"/>
      <c r="C34" s="277"/>
      <c r="D34" s="277"/>
      <c r="E34" s="277"/>
      <c r="F34" s="277"/>
      <c r="G34" s="277"/>
      <c r="H34" s="277"/>
      <c r="I34" s="277"/>
      <c r="J34" s="277"/>
    </row>
    <row r="35" spans="1:10" x14ac:dyDescent="0.2">
      <c r="B35" s="277"/>
      <c r="C35" s="277"/>
      <c r="D35" s="277"/>
      <c r="E35" s="277"/>
      <c r="F35" s="277"/>
      <c r="G35" s="277"/>
      <c r="H35" s="277"/>
      <c r="I35" s="277"/>
      <c r="J35" s="277"/>
    </row>
    <row r="36" spans="1:10" x14ac:dyDescent="0.2">
      <c r="B36" s="277"/>
      <c r="C36" s="277"/>
      <c r="D36" s="277"/>
      <c r="E36" s="277"/>
      <c r="F36" s="277"/>
      <c r="G36" s="277"/>
      <c r="H36" s="277"/>
      <c r="I36" s="277"/>
      <c r="J36" s="277"/>
    </row>
    <row r="37" spans="1:10" x14ac:dyDescent="0.2">
      <c r="A37" s="8" t="s">
        <v>914</v>
      </c>
      <c r="B37" s="8" t="s">
        <v>952</v>
      </c>
      <c r="C37" s="8" t="s">
        <v>100</v>
      </c>
    </row>
    <row r="38" spans="1:10" x14ac:dyDescent="0.2">
      <c r="A38">
        <v>1</v>
      </c>
      <c r="B38" t="s">
        <v>953</v>
      </c>
      <c r="C38" t="s">
        <v>918</v>
      </c>
    </row>
    <row r="39" spans="1:10" x14ac:dyDescent="0.2">
      <c r="A39">
        <v>1</v>
      </c>
      <c r="B39" t="s">
        <v>953</v>
      </c>
      <c r="C39" t="s">
        <v>919</v>
      </c>
    </row>
    <row r="40" spans="1:10" x14ac:dyDescent="0.2">
      <c r="A40">
        <v>1</v>
      </c>
      <c r="B40" t="s">
        <v>953</v>
      </c>
      <c r="C40" t="s">
        <v>694</v>
      </c>
    </row>
    <row r="41" spans="1:10" x14ac:dyDescent="0.2">
      <c r="A41">
        <v>1</v>
      </c>
      <c r="B41" t="s">
        <v>953</v>
      </c>
      <c r="C41" t="s">
        <v>925</v>
      </c>
    </row>
    <row r="42" spans="1:10" x14ac:dyDescent="0.2">
      <c r="A42">
        <v>1</v>
      </c>
      <c r="B42" t="s">
        <v>953</v>
      </c>
      <c r="C42" t="s">
        <v>723</v>
      </c>
    </row>
    <row r="43" spans="1:10" x14ac:dyDescent="0.2">
      <c r="A43">
        <v>1</v>
      </c>
      <c r="B43" t="s">
        <v>953</v>
      </c>
      <c r="C43" t="s">
        <v>753</v>
      </c>
    </row>
    <row r="44" spans="1:10" x14ac:dyDescent="0.2">
      <c r="A44">
        <v>1</v>
      </c>
      <c r="B44" t="s">
        <v>954</v>
      </c>
      <c r="C44" t="s">
        <v>920</v>
      </c>
    </row>
    <row r="45" spans="1:10" x14ac:dyDescent="0.2">
      <c r="A45">
        <v>1</v>
      </c>
      <c r="B45" t="s">
        <v>954</v>
      </c>
      <c r="C45" t="s">
        <v>921</v>
      </c>
    </row>
    <row r="46" spans="1:10" x14ac:dyDescent="0.2">
      <c r="A46">
        <v>1</v>
      </c>
      <c r="B46" t="s">
        <v>954</v>
      </c>
      <c r="C46" t="s">
        <v>926</v>
      </c>
    </row>
    <row r="47" spans="1:10" x14ac:dyDescent="0.2">
      <c r="A47">
        <v>1</v>
      </c>
      <c r="B47" t="s">
        <v>954</v>
      </c>
      <c r="C47" t="s">
        <v>928</v>
      </c>
    </row>
    <row r="48" spans="1:10" x14ac:dyDescent="0.2">
      <c r="A48">
        <v>1</v>
      </c>
      <c r="B48" t="s">
        <v>954</v>
      </c>
      <c r="C48" t="s">
        <v>930</v>
      </c>
    </row>
    <row r="49" spans="1:3" x14ac:dyDescent="0.2">
      <c r="A49">
        <v>1</v>
      </c>
      <c r="B49" t="s">
        <v>954</v>
      </c>
      <c r="C49" t="s">
        <v>871</v>
      </c>
    </row>
    <row r="50" spans="1:3" x14ac:dyDescent="0.2">
      <c r="A50">
        <v>1</v>
      </c>
      <c r="B50" t="s">
        <v>117</v>
      </c>
      <c r="C50" t="s">
        <v>917</v>
      </c>
    </row>
    <row r="51" spans="1:3" x14ac:dyDescent="0.2">
      <c r="A51">
        <v>1</v>
      </c>
      <c r="B51" t="s">
        <v>117</v>
      </c>
      <c r="C51" t="s">
        <v>922</v>
      </c>
    </row>
    <row r="52" spans="1:3" x14ac:dyDescent="0.2">
      <c r="A52">
        <v>1</v>
      </c>
      <c r="B52" t="s">
        <v>117</v>
      </c>
      <c r="C52" t="s">
        <v>923</v>
      </c>
    </row>
    <row r="53" spans="1:3" x14ac:dyDescent="0.2">
      <c r="A53">
        <v>1</v>
      </c>
      <c r="B53" t="s">
        <v>117</v>
      </c>
      <c r="C53" t="s">
        <v>924</v>
      </c>
    </row>
    <row r="54" spans="1:3" x14ac:dyDescent="0.2">
      <c r="A54">
        <v>1</v>
      </c>
      <c r="B54" t="s">
        <v>117</v>
      </c>
      <c r="C54" t="s">
        <v>927</v>
      </c>
    </row>
    <row r="55" spans="1:3" x14ac:dyDescent="0.2">
      <c r="A55">
        <v>1</v>
      </c>
      <c r="B55" t="s">
        <v>117</v>
      </c>
      <c r="C55" t="s">
        <v>929</v>
      </c>
    </row>
    <row r="56" spans="1:3" x14ac:dyDescent="0.2">
      <c r="A56">
        <v>2</v>
      </c>
      <c r="B56" t="s">
        <v>125</v>
      </c>
      <c r="C56" t="s">
        <v>931</v>
      </c>
    </row>
    <row r="57" spans="1:3" x14ac:dyDescent="0.2">
      <c r="A57">
        <v>2</v>
      </c>
      <c r="B57" t="s">
        <v>125</v>
      </c>
      <c r="C57" t="s">
        <v>774</v>
      </c>
    </row>
    <row r="58" spans="1:3" x14ac:dyDescent="0.2">
      <c r="A58">
        <v>2</v>
      </c>
      <c r="B58" t="s">
        <v>125</v>
      </c>
      <c r="C58" t="s">
        <v>932</v>
      </c>
    </row>
    <row r="59" spans="1:3" x14ac:dyDescent="0.2">
      <c r="A59">
        <v>2</v>
      </c>
      <c r="B59" t="s">
        <v>125</v>
      </c>
      <c r="C59" t="s">
        <v>933</v>
      </c>
    </row>
    <row r="60" spans="1:3" x14ac:dyDescent="0.2">
      <c r="A60">
        <v>2</v>
      </c>
      <c r="B60" t="s">
        <v>125</v>
      </c>
      <c r="C60" t="s">
        <v>934</v>
      </c>
    </row>
    <row r="61" spans="1:3" x14ac:dyDescent="0.2">
      <c r="A61">
        <v>2</v>
      </c>
      <c r="B61" t="s">
        <v>125</v>
      </c>
      <c r="C61" t="s">
        <v>935</v>
      </c>
    </row>
    <row r="62" spans="1:3" x14ac:dyDescent="0.2">
      <c r="A62">
        <v>2</v>
      </c>
      <c r="B62" t="s">
        <v>125</v>
      </c>
      <c r="C62" t="s">
        <v>936</v>
      </c>
    </row>
    <row r="63" spans="1:3" x14ac:dyDescent="0.2">
      <c r="A63">
        <v>2</v>
      </c>
      <c r="B63" t="s">
        <v>125</v>
      </c>
      <c r="C63" t="s">
        <v>937</v>
      </c>
    </row>
    <row r="64" spans="1:3" x14ac:dyDescent="0.2">
      <c r="A64">
        <v>2</v>
      </c>
      <c r="B64" t="s">
        <v>125</v>
      </c>
      <c r="C64" t="s">
        <v>938</v>
      </c>
    </row>
    <row r="65" spans="1:3" x14ac:dyDescent="0.2">
      <c r="A65">
        <v>2</v>
      </c>
      <c r="B65" t="s">
        <v>125</v>
      </c>
      <c r="C65" t="s">
        <v>703</v>
      </c>
    </row>
    <row r="66" spans="1:3" x14ac:dyDescent="0.2">
      <c r="A66">
        <v>2</v>
      </c>
      <c r="B66" t="s">
        <v>125</v>
      </c>
      <c r="C66" t="s">
        <v>733</v>
      </c>
    </row>
    <row r="67" spans="1:3" x14ac:dyDescent="0.2">
      <c r="A67">
        <v>2</v>
      </c>
      <c r="B67" t="s">
        <v>125</v>
      </c>
      <c r="C67" t="s">
        <v>939</v>
      </c>
    </row>
    <row r="68" spans="1:3" x14ac:dyDescent="0.2">
      <c r="A68">
        <v>2</v>
      </c>
      <c r="B68" t="s">
        <v>125</v>
      </c>
      <c r="C68" t="s">
        <v>940</v>
      </c>
    </row>
    <row r="69" spans="1:3" x14ac:dyDescent="0.2">
      <c r="A69">
        <v>2</v>
      </c>
      <c r="B69" t="s">
        <v>125</v>
      </c>
      <c r="C69" t="s">
        <v>941</v>
      </c>
    </row>
    <row r="70" spans="1:3" x14ac:dyDescent="0.2">
      <c r="A70">
        <v>2</v>
      </c>
      <c r="B70" t="s">
        <v>125</v>
      </c>
      <c r="C70" t="s">
        <v>942</v>
      </c>
    </row>
    <row r="71" spans="1:3" x14ac:dyDescent="0.2">
      <c r="A71">
        <v>3</v>
      </c>
      <c r="B71" t="s">
        <v>955</v>
      </c>
      <c r="C71" t="s">
        <v>943</v>
      </c>
    </row>
    <row r="72" spans="1:3" x14ac:dyDescent="0.2">
      <c r="A72">
        <v>3</v>
      </c>
      <c r="B72" t="s">
        <v>955</v>
      </c>
      <c r="C72" t="s">
        <v>679</v>
      </c>
    </row>
    <row r="73" spans="1:3" x14ac:dyDescent="0.2">
      <c r="A73">
        <v>3</v>
      </c>
      <c r="B73" t="s">
        <v>955</v>
      </c>
      <c r="C73" t="s">
        <v>682</v>
      </c>
    </row>
    <row r="74" spans="1:3" x14ac:dyDescent="0.2">
      <c r="A74">
        <v>3</v>
      </c>
      <c r="B74" t="s">
        <v>955</v>
      </c>
      <c r="C74" t="s">
        <v>944</v>
      </c>
    </row>
    <row r="75" spans="1:3" x14ac:dyDescent="0.2">
      <c r="A75">
        <v>3</v>
      </c>
      <c r="B75" t="s">
        <v>955</v>
      </c>
      <c r="C75" t="s">
        <v>719</v>
      </c>
    </row>
    <row r="76" spans="1:3" x14ac:dyDescent="0.2">
      <c r="A76">
        <v>3</v>
      </c>
      <c r="B76" t="s">
        <v>955</v>
      </c>
      <c r="C76" t="s">
        <v>789</v>
      </c>
    </row>
    <row r="77" spans="1:3" x14ac:dyDescent="0.2">
      <c r="A77">
        <v>4</v>
      </c>
      <c r="B77" t="s">
        <v>956</v>
      </c>
      <c r="C77" t="s">
        <v>945</v>
      </c>
    </row>
    <row r="78" spans="1:3" x14ac:dyDescent="0.2">
      <c r="A78">
        <v>4</v>
      </c>
      <c r="B78" t="s">
        <v>956</v>
      </c>
      <c r="C78" t="s">
        <v>946</v>
      </c>
    </row>
    <row r="79" spans="1:3" x14ac:dyDescent="0.2">
      <c r="A79">
        <v>4</v>
      </c>
      <c r="B79" t="s">
        <v>956</v>
      </c>
      <c r="C79" t="s">
        <v>697</v>
      </c>
    </row>
    <row r="80" spans="1:3" x14ac:dyDescent="0.2">
      <c r="A80">
        <v>4</v>
      </c>
      <c r="B80" t="s">
        <v>956</v>
      </c>
      <c r="C80" t="s">
        <v>947</v>
      </c>
    </row>
    <row r="81" spans="1:3" x14ac:dyDescent="0.2">
      <c r="A81">
        <v>4</v>
      </c>
      <c r="B81" t="s">
        <v>956</v>
      </c>
      <c r="C81" t="s">
        <v>732</v>
      </c>
    </row>
    <row r="82" spans="1:3" x14ac:dyDescent="0.2">
      <c r="A82">
        <v>5</v>
      </c>
      <c r="B82" t="s">
        <v>957</v>
      </c>
      <c r="C82" t="s">
        <v>948</v>
      </c>
    </row>
    <row r="83" spans="1:3" x14ac:dyDescent="0.2">
      <c r="A83">
        <v>5</v>
      </c>
      <c r="B83" t="s">
        <v>957</v>
      </c>
      <c r="C83" t="s">
        <v>949</v>
      </c>
    </row>
    <row r="84" spans="1:3" x14ac:dyDescent="0.2">
      <c r="A84">
        <v>5</v>
      </c>
      <c r="B84" t="s">
        <v>957</v>
      </c>
      <c r="C84" t="s">
        <v>950</v>
      </c>
    </row>
    <row r="85" spans="1:3" x14ac:dyDescent="0.2">
      <c r="A85">
        <v>5</v>
      </c>
      <c r="B85" t="s">
        <v>957</v>
      </c>
      <c r="C85" t="s">
        <v>951</v>
      </c>
    </row>
    <row r="86" spans="1:3" x14ac:dyDescent="0.2">
      <c r="A86">
        <v>5</v>
      </c>
      <c r="B86" t="s">
        <v>957</v>
      </c>
      <c r="C86" t="s">
        <v>751</v>
      </c>
    </row>
  </sheetData>
  <hyperlinks>
    <hyperlink ref="A3" location="Contents!A1" display="Return to Contents" xr:uid="{1108D4C5-1D24-46E2-A565-DDA1886E4336}"/>
  </hyperlink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2:Q103"/>
  <sheetViews>
    <sheetView zoomScaleNormal="100" workbookViewId="0"/>
  </sheetViews>
  <sheetFormatPr defaultColWidth="9.28515625" defaultRowHeight="12.75" x14ac:dyDescent="0.2"/>
  <cols>
    <col min="1" max="1" width="9.28515625" style="70"/>
    <col min="2" max="2" width="15.5703125" style="70" customWidth="1"/>
    <col min="3" max="15" width="9.28515625" style="70"/>
    <col min="16" max="16" width="20.5703125" style="70" customWidth="1"/>
    <col min="17" max="17" width="14.7109375" style="70" customWidth="1"/>
    <col min="18" max="16384" width="9.28515625" style="70"/>
  </cols>
  <sheetData>
    <row r="2" spans="1:17" ht="15.75" x14ac:dyDescent="0.25">
      <c r="A2" s="31" t="s">
        <v>967</v>
      </c>
    </row>
    <row r="3" spans="1:17" x14ac:dyDescent="0.2">
      <c r="A3" s="16" t="s">
        <v>16</v>
      </c>
    </row>
    <row r="4" spans="1:17" x14ac:dyDescent="0.2">
      <c r="A4" s="240"/>
      <c r="B4" s="240"/>
      <c r="C4" s="240"/>
      <c r="D4" s="240"/>
      <c r="E4" s="240"/>
      <c r="F4" s="240"/>
      <c r="G4" s="240"/>
      <c r="H4" s="240"/>
      <c r="I4" s="240"/>
      <c r="J4" s="240"/>
    </row>
    <row r="5" spans="1:17" x14ac:dyDescent="0.2">
      <c r="A5" s="240"/>
      <c r="B5" s="240"/>
      <c r="C5" s="240"/>
      <c r="D5" s="240"/>
      <c r="E5" s="240"/>
      <c r="F5" s="240"/>
      <c r="G5" s="240"/>
      <c r="H5" s="240"/>
      <c r="I5" s="240"/>
      <c r="J5" s="240"/>
      <c r="L5" s="89"/>
      <c r="P5" s="461" t="s">
        <v>331</v>
      </c>
      <c r="Q5" s="462"/>
    </row>
    <row r="6" spans="1:17" x14ac:dyDescent="0.2">
      <c r="A6" s="240"/>
      <c r="B6" s="240"/>
      <c r="C6" s="240"/>
      <c r="D6" s="240"/>
      <c r="E6" s="240"/>
      <c r="F6" s="240"/>
      <c r="G6" s="240"/>
      <c r="H6" s="240"/>
      <c r="I6" s="240"/>
      <c r="J6" s="240"/>
      <c r="L6" s="89"/>
      <c r="P6" s="155" t="s">
        <v>18</v>
      </c>
      <c r="Q6" s="156" t="s">
        <v>291</v>
      </c>
    </row>
    <row r="7" spans="1:17" x14ac:dyDescent="0.2">
      <c r="A7" s="240"/>
      <c r="B7" s="240"/>
      <c r="C7" s="240"/>
      <c r="D7" s="240"/>
      <c r="E7" s="240"/>
      <c r="F7" s="240"/>
      <c r="G7" s="240"/>
      <c r="H7" s="240"/>
      <c r="I7" s="240"/>
      <c r="J7" s="240"/>
      <c r="P7" s="157" t="s">
        <v>19</v>
      </c>
      <c r="Q7" s="134"/>
    </row>
    <row r="8" spans="1:17" x14ac:dyDescent="0.2">
      <c r="A8" s="240"/>
      <c r="B8" s="240"/>
      <c r="C8" s="240"/>
      <c r="D8" s="240"/>
      <c r="E8" s="240"/>
      <c r="F8" s="240"/>
      <c r="G8" s="240"/>
      <c r="H8" s="240"/>
      <c r="I8" s="240"/>
      <c r="J8" s="240"/>
      <c r="P8" s="157" t="s">
        <v>20</v>
      </c>
      <c r="Q8" s="134" t="s">
        <v>292</v>
      </c>
    </row>
    <row r="9" spans="1:17" x14ac:dyDescent="0.2">
      <c r="A9" s="240"/>
      <c r="B9" s="240"/>
      <c r="C9" s="240"/>
      <c r="D9" s="240"/>
      <c r="E9" s="240"/>
      <c r="F9" s="240"/>
      <c r="G9" s="240"/>
      <c r="H9" s="240"/>
      <c r="I9" s="240"/>
      <c r="J9" s="240"/>
      <c r="P9" s="157" t="s">
        <v>21</v>
      </c>
      <c r="Q9" s="134" t="s">
        <v>293</v>
      </c>
    </row>
    <row r="10" spans="1:17" x14ac:dyDescent="0.2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P10" s="157" t="s">
        <v>22</v>
      </c>
      <c r="Q10" s="134" t="s">
        <v>294</v>
      </c>
    </row>
    <row r="11" spans="1:17" x14ac:dyDescent="0.2">
      <c r="A11" s="240"/>
      <c r="B11" s="240"/>
      <c r="C11" s="240"/>
      <c r="D11" s="240"/>
      <c r="E11" s="240"/>
      <c r="F11" s="240"/>
      <c r="G11" s="240"/>
      <c r="H11" s="240"/>
      <c r="I11" s="240"/>
      <c r="J11" s="240"/>
      <c r="P11" s="158" t="s">
        <v>290</v>
      </c>
      <c r="Q11" s="134"/>
    </row>
    <row r="12" spans="1:17" x14ac:dyDescent="0.2">
      <c r="A12" s="240"/>
      <c r="B12" s="240"/>
      <c r="C12" s="240"/>
      <c r="D12" s="240"/>
      <c r="E12" s="240"/>
      <c r="F12" s="240"/>
      <c r="G12" s="240"/>
      <c r="H12" s="240"/>
      <c r="I12" s="240"/>
      <c r="J12" s="240"/>
      <c r="P12" s="157" t="s">
        <v>25</v>
      </c>
      <c r="Q12" s="134" t="s">
        <v>295</v>
      </c>
    </row>
    <row r="13" spans="1:17" x14ac:dyDescent="0.2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P13" s="157" t="s">
        <v>23</v>
      </c>
      <c r="Q13" s="134" t="s">
        <v>296</v>
      </c>
    </row>
    <row r="14" spans="1:17" x14ac:dyDescent="0.2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P14" s="157" t="s">
        <v>24</v>
      </c>
      <c r="Q14" s="134" t="s">
        <v>297</v>
      </c>
    </row>
    <row r="15" spans="1:17" x14ac:dyDescent="0.2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P15" s="157" t="s">
        <v>33</v>
      </c>
      <c r="Q15" s="134" t="s">
        <v>298</v>
      </c>
    </row>
    <row r="16" spans="1:17" x14ac:dyDescent="0.2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P16" s="157" t="s">
        <v>26</v>
      </c>
      <c r="Q16" s="134"/>
    </row>
    <row r="17" spans="1:17" x14ac:dyDescent="0.2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P17" s="157" t="s">
        <v>27</v>
      </c>
      <c r="Q17" s="134" t="s">
        <v>299</v>
      </c>
    </row>
    <row r="18" spans="1:17" x14ac:dyDescent="0.2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P18" s="157" t="s">
        <v>28</v>
      </c>
      <c r="Q18" s="134" t="s">
        <v>300</v>
      </c>
    </row>
    <row r="19" spans="1:17" x14ac:dyDescent="0.2">
      <c r="A19" s="240"/>
      <c r="B19" s="240"/>
      <c r="C19" s="240"/>
      <c r="D19" s="240"/>
      <c r="E19" s="240"/>
      <c r="F19" s="240"/>
      <c r="G19" s="240"/>
      <c r="H19" s="240"/>
      <c r="I19" s="240"/>
      <c r="J19" s="240"/>
      <c r="P19" s="157" t="s">
        <v>29</v>
      </c>
      <c r="Q19" s="134" t="s">
        <v>301</v>
      </c>
    </row>
    <row r="20" spans="1:17" x14ac:dyDescent="0.2">
      <c r="A20" s="240"/>
      <c r="B20" s="240"/>
      <c r="C20" s="240"/>
      <c r="D20" s="240"/>
      <c r="E20" s="240"/>
      <c r="F20" s="240"/>
      <c r="G20" s="240"/>
      <c r="H20" s="240"/>
      <c r="I20" s="240"/>
      <c r="J20" s="240"/>
      <c r="P20" s="157" t="s">
        <v>30</v>
      </c>
      <c r="Q20" s="134" t="s">
        <v>302</v>
      </c>
    </row>
    <row r="21" spans="1:17" x14ac:dyDescent="0.2">
      <c r="A21" s="240"/>
      <c r="B21" s="240"/>
      <c r="C21" s="240"/>
      <c r="D21" s="240"/>
      <c r="E21" s="240"/>
      <c r="F21" s="240"/>
      <c r="G21" s="240"/>
      <c r="H21" s="240"/>
      <c r="I21" s="240"/>
      <c r="J21" s="240"/>
      <c r="P21" s="157" t="s">
        <v>31</v>
      </c>
      <c r="Q21" s="134"/>
    </row>
    <row r="22" spans="1:17" x14ac:dyDescent="0.2">
      <c r="A22" s="240"/>
      <c r="B22" s="240"/>
      <c r="C22" s="240"/>
      <c r="D22" s="240"/>
      <c r="E22" s="240"/>
      <c r="F22" s="240"/>
      <c r="G22" s="240"/>
      <c r="H22" s="240"/>
      <c r="I22" s="240"/>
      <c r="J22" s="240"/>
      <c r="P22" s="159" t="s">
        <v>32</v>
      </c>
      <c r="Q22" s="135" t="s">
        <v>280</v>
      </c>
    </row>
    <row r="23" spans="1:17" x14ac:dyDescent="0.2">
      <c r="A23" s="240"/>
      <c r="B23" s="240"/>
      <c r="C23" s="240"/>
      <c r="D23" s="240"/>
      <c r="E23" s="240"/>
      <c r="F23" s="240"/>
      <c r="G23" s="240"/>
      <c r="H23" s="240"/>
      <c r="I23" s="240"/>
      <c r="J23" s="240"/>
    </row>
    <row r="24" spans="1:17" x14ac:dyDescent="0.2">
      <c r="A24" s="240"/>
      <c r="B24" s="240"/>
      <c r="C24" s="240"/>
      <c r="D24" s="240"/>
      <c r="E24" s="240"/>
      <c r="F24" s="240"/>
      <c r="G24" s="240"/>
      <c r="H24" s="240"/>
      <c r="I24" s="240"/>
      <c r="J24" s="240"/>
    </row>
    <row r="25" spans="1:17" x14ac:dyDescent="0.2">
      <c r="A25" s="240"/>
      <c r="B25" s="240"/>
      <c r="C25" s="240"/>
      <c r="D25" s="240"/>
      <c r="E25" s="240"/>
      <c r="F25" s="240"/>
      <c r="G25" s="240"/>
      <c r="H25" s="240"/>
      <c r="I25" s="240"/>
      <c r="J25" s="240"/>
    </row>
    <row r="26" spans="1:17" x14ac:dyDescent="0.2">
      <c r="B26" s="116"/>
      <c r="C26" s="119"/>
      <c r="D26" s="460" t="s">
        <v>461</v>
      </c>
      <c r="E26" s="460"/>
      <c r="F26" s="460"/>
      <c r="G26" s="460"/>
      <c r="H26" s="117"/>
      <c r="I26" s="118" t="s">
        <v>460</v>
      </c>
      <c r="J26" s="185"/>
      <c r="K26" s="118"/>
      <c r="L26" s="118"/>
    </row>
    <row r="27" spans="1:17" x14ac:dyDescent="0.2">
      <c r="B27" s="119" t="s">
        <v>17</v>
      </c>
      <c r="C27" s="119">
        <v>2022</v>
      </c>
      <c r="D27" s="119">
        <v>2023</v>
      </c>
      <c r="E27" s="119">
        <v>2024</v>
      </c>
      <c r="F27" s="119">
        <v>2025</v>
      </c>
      <c r="G27" s="119">
        <v>2026</v>
      </c>
      <c r="H27" s="119"/>
      <c r="I27" s="119">
        <v>2023</v>
      </c>
      <c r="J27" s="119">
        <v>2024</v>
      </c>
      <c r="K27" s="119">
        <v>2025</v>
      </c>
      <c r="L27" s="119">
        <v>2026</v>
      </c>
    </row>
    <row r="28" spans="1:17" x14ac:dyDescent="0.2">
      <c r="B28" s="120" t="s">
        <v>18</v>
      </c>
      <c r="C28" s="114">
        <v>33.124122739999997</v>
      </c>
      <c r="D28" s="114">
        <v>32.682211780999999</v>
      </c>
      <c r="E28" s="114">
        <v>32.725432513999998</v>
      </c>
      <c r="F28" s="114">
        <v>33.554622123000001</v>
      </c>
      <c r="G28" s="114">
        <v>33.761952159000003</v>
      </c>
      <c r="H28" s="121"/>
      <c r="I28" s="122">
        <f>D28-C28</f>
        <v>-0.44191095899999766</v>
      </c>
      <c r="J28" s="122">
        <f>E28-D28</f>
        <v>4.322073299999829E-2</v>
      </c>
      <c r="K28" s="122">
        <f>F28-E28</f>
        <v>0.82918960900000371</v>
      </c>
      <c r="L28" s="122">
        <f>G28-F28</f>
        <v>0.20733003600000188</v>
      </c>
    </row>
    <row r="29" spans="1:17" x14ac:dyDescent="0.2">
      <c r="B29" s="120" t="s">
        <v>19</v>
      </c>
      <c r="C29" s="121">
        <f>SUM(C30:C32)</f>
        <v>28.117461915100002</v>
      </c>
      <c r="D29" s="121">
        <f>SUM(D30:D32)</f>
        <v>29.859965605799999</v>
      </c>
      <c r="E29" s="121">
        <f>SUM(E30:E32)</f>
        <v>30.850692554299997</v>
      </c>
      <c r="F29" s="121">
        <f>SUM(F30:F32)</f>
        <v>31.5993907611</v>
      </c>
      <c r="G29" s="121">
        <f>SUM(G30:G32)</f>
        <v>31.849400316499999</v>
      </c>
      <c r="H29" s="121"/>
      <c r="I29" s="122">
        <f t="shared" ref="I29:L44" si="0">D29-C29</f>
        <v>1.7425036906999978</v>
      </c>
      <c r="J29" s="122">
        <f t="shared" si="0"/>
        <v>0.99072694849999721</v>
      </c>
      <c r="K29" s="122">
        <f t="shared" si="0"/>
        <v>0.74869820680000387</v>
      </c>
      <c r="L29" s="122">
        <f t="shared" si="0"/>
        <v>0.25000955539999836</v>
      </c>
    </row>
    <row r="30" spans="1:17" x14ac:dyDescent="0.2">
      <c r="B30" s="120" t="s">
        <v>20</v>
      </c>
      <c r="C30" s="114">
        <v>5.6932887671000003</v>
      </c>
      <c r="D30" s="114">
        <v>5.7593008219000001</v>
      </c>
      <c r="E30" s="114">
        <v>5.9966950819999996</v>
      </c>
      <c r="F30" s="114">
        <v>6.2611530441000003</v>
      </c>
      <c r="G30" s="114">
        <v>6.3419497819000004</v>
      </c>
      <c r="H30" s="121"/>
      <c r="I30" s="122">
        <f t="shared" si="0"/>
        <v>6.6012054799999831E-2</v>
      </c>
      <c r="J30" s="122">
        <f t="shared" si="0"/>
        <v>0.23739426009999942</v>
      </c>
      <c r="K30" s="122">
        <f t="shared" si="0"/>
        <v>0.26445796210000072</v>
      </c>
      <c r="L30" s="122">
        <f t="shared" si="0"/>
        <v>8.0796737800000074E-2</v>
      </c>
    </row>
    <row r="31" spans="1:17" x14ac:dyDescent="0.2">
      <c r="B31" s="120" t="s">
        <v>21</v>
      </c>
      <c r="C31" s="114">
        <v>2.0298704110000001</v>
      </c>
      <c r="D31" s="114">
        <v>2.1192210959</v>
      </c>
      <c r="E31" s="114">
        <v>2.0103991802999999</v>
      </c>
      <c r="F31" s="114">
        <v>1.790260661</v>
      </c>
      <c r="G31" s="114">
        <v>1.7532880395999999</v>
      </c>
      <c r="H31" s="121"/>
      <c r="I31" s="122">
        <f t="shared" si="0"/>
        <v>8.9350684899999866E-2</v>
      </c>
      <c r="J31" s="122">
        <f t="shared" si="0"/>
        <v>-0.1088219156000001</v>
      </c>
      <c r="K31" s="122">
        <f t="shared" si="0"/>
        <v>-0.22013851929999984</v>
      </c>
      <c r="L31" s="122">
        <f t="shared" si="0"/>
        <v>-3.6972621400000127E-2</v>
      </c>
    </row>
    <row r="32" spans="1:17" x14ac:dyDescent="0.2">
      <c r="B32" s="120" t="s">
        <v>22</v>
      </c>
      <c r="C32" s="114">
        <v>20.394302737</v>
      </c>
      <c r="D32" s="114">
        <v>21.981443687999999</v>
      </c>
      <c r="E32" s="114">
        <v>22.843598291999999</v>
      </c>
      <c r="F32" s="114">
        <v>23.547977056000001</v>
      </c>
      <c r="G32" s="114">
        <v>23.754162494999999</v>
      </c>
      <c r="H32" s="121"/>
      <c r="I32" s="122">
        <f t="shared" si="0"/>
        <v>1.5871409509999985</v>
      </c>
      <c r="J32" s="122">
        <f t="shared" si="0"/>
        <v>0.86215460400000055</v>
      </c>
      <c r="K32" s="122">
        <f t="shared" si="0"/>
        <v>0.70437876400000121</v>
      </c>
      <c r="L32" s="122">
        <f t="shared" si="0"/>
        <v>0.20618543899999864</v>
      </c>
    </row>
    <row r="33" spans="2:12" x14ac:dyDescent="0.2">
      <c r="B33" s="122" t="s">
        <v>290</v>
      </c>
      <c r="C33" s="121">
        <f>SUM(C34:C37)</f>
        <v>13.734695342399998</v>
      </c>
      <c r="D33" s="121">
        <f>SUM(D34:D37)</f>
        <v>13.761402466189999</v>
      </c>
      <c r="E33" s="121">
        <f>SUM(E34:E37)</f>
        <v>13.307315573650001</v>
      </c>
      <c r="F33" s="121">
        <f>SUM(F34:F37)</f>
        <v>13.52091122183</v>
      </c>
      <c r="G33" s="121">
        <f>SUM(G34:G37)</f>
        <v>13.65885755677</v>
      </c>
      <c r="H33" s="121"/>
      <c r="I33" s="122">
        <f t="shared" si="0"/>
        <v>2.6707123790000509E-2</v>
      </c>
      <c r="J33" s="122">
        <f t="shared" si="0"/>
        <v>-0.45408689253999768</v>
      </c>
      <c r="K33" s="122">
        <f t="shared" si="0"/>
        <v>0.21359564817999832</v>
      </c>
      <c r="L33" s="122">
        <f t="shared" si="0"/>
        <v>0.13794633494000053</v>
      </c>
    </row>
    <row r="34" spans="2:12" x14ac:dyDescent="0.2">
      <c r="B34" s="120" t="s">
        <v>25</v>
      </c>
      <c r="C34" s="114">
        <v>10.978078904</v>
      </c>
      <c r="D34" s="114">
        <v>10.906653972999999</v>
      </c>
      <c r="E34" s="114">
        <v>10.533067213000001</v>
      </c>
      <c r="F34" s="114">
        <v>10.497412509</v>
      </c>
      <c r="G34" s="114">
        <v>10.638041702000001</v>
      </c>
      <c r="H34" s="121"/>
      <c r="I34" s="122">
        <f t="shared" si="0"/>
        <v>-7.1424931000001024E-2</v>
      </c>
      <c r="J34" s="122">
        <f>E34-D34</f>
        <v>-0.37358675999999846</v>
      </c>
      <c r="K34" s="122">
        <f>F34-E34</f>
        <v>-3.5654704000000592E-2</v>
      </c>
      <c r="L34" s="122">
        <f>G34-F34</f>
        <v>0.14062919300000054</v>
      </c>
    </row>
    <row r="35" spans="2:12" x14ac:dyDescent="0.2">
      <c r="B35" s="120" t="s">
        <v>23</v>
      </c>
      <c r="C35" s="114">
        <v>0.6726169863</v>
      </c>
      <c r="D35" s="114">
        <v>0.62296958903999999</v>
      </c>
      <c r="E35" s="114">
        <v>0.59691639344000003</v>
      </c>
      <c r="F35" s="114">
        <v>0.56648764124999995</v>
      </c>
      <c r="G35" s="114">
        <v>0.53713306698999996</v>
      </c>
      <c r="H35" s="121"/>
      <c r="I35" s="122">
        <f t="shared" si="0"/>
        <v>-4.9647397260000004E-2</v>
      </c>
      <c r="J35" s="122">
        <f t="shared" si="0"/>
        <v>-2.6053195599999968E-2</v>
      </c>
      <c r="K35" s="122">
        <f t="shared" si="0"/>
        <v>-3.0428752190000075E-2</v>
      </c>
      <c r="L35" s="122">
        <f t="shared" si="0"/>
        <v>-2.9354574259999988E-2</v>
      </c>
    </row>
    <row r="36" spans="2:12" x14ac:dyDescent="0.2">
      <c r="B36" s="120" t="s">
        <v>24</v>
      </c>
      <c r="C36" s="114">
        <v>1.8291994520999999</v>
      </c>
      <c r="D36" s="114">
        <v>1.9572704110000001</v>
      </c>
      <c r="E36" s="114">
        <v>1.9028409836</v>
      </c>
      <c r="F36" s="114">
        <v>2.1824864664999999</v>
      </c>
      <c r="G36" s="114">
        <v>2.2090142078000001</v>
      </c>
      <c r="H36" s="121"/>
      <c r="I36" s="122">
        <f t="shared" si="0"/>
        <v>0.1280709589000002</v>
      </c>
      <c r="J36" s="122">
        <f t="shared" si="0"/>
        <v>-5.4429427400000119E-2</v>
      </c>
      <c r="K36" s="122">
        <f t="shared" si="0"/>
        <v>0.27964548289999991</v>
      </c>
      <c r="L36" s="122">
        <f t="shared" si="0"/>
        <v>2.652774130000024E-2</v>
      </c>
    </row>
    <row r="37" spans="2:12" x14ac:dyDescent="0.2">
      <c r="B37" s="120" t="s">
        <v>33</v>
      </c>
      <c r="C37" s="114">
        <v>0.25480000000000003</v>
      </c>
      <c r="D37" s="114">
        <v>0.27450849314999998</v>
      </c>
      <c r="E37" s="114">
        <v>0.27449098361000002</v>
      </c>
      <c r="F37" s="114">
        <v>0.27452460507999998</v>
      </c>
      <c r="G37" s="114">
        <v>0.27466857997999999</v>
      </c>
      <c r="H37" s="121"/>
      <c r="I37" s="122">
        <f t="shared" si="0"/>
        <v>1.9708493149999951E-2</v>
      </c>
      <c r="J37" s="122">
        <f t="shared" si="0"/>
        <v>-1.75095399999603E-5</v>
      </c>
      <c r="K37" s="122">
        <f t="shared" si="0"/>
        <v>3.3621469999967069E-5</v>
      </c>
      <c r="L37" s="122">
        <f t="shared" si="0"/>
        <v>1.4397490000001012E-4</v>
      </c>
    </row>
    <row r="38" spans="2:12" x14ac:dyDescent="0.2">
      <c r="B38" s="120" t="s">
        <v>26</v>
      </c>
      <c r="C38" s="121">
        <f>SUM(C39:C42)</f>
        <v>5.7282364383200006</v>
      </c>
      <c r="D38" s="121">
        <f>SUM(D39:D42)</f>
        <v>6.2377890410699992</v>
      </c>
      <c r="E38" s="121">
        <f>SUM(E39:E42)</f>
        <v>6.29946010925</v>
      </c>
      <c r="F38" s="121">
        <f>SUM(F39:F42)</f>
        <v>6.7246924013200005</v>
      </c>
      <c r="G38" s="121">
        <f>SUM(G39:G42)</f>
        <v>7.1491159840899998</v>
      </c>
      <c r="H38" s="121"/>
      <c r="I38" s="122">
        <f t="shared" si="0"/>
        <v>0.50955260274999858</v>
      </c>
      <c r="J38" s="122">
        <f t="shared" si="0"/>
        <v>6.1671068180000788E-2</v>
      </c>
      <c r="K38" s="122">
        <f t="shared" si="0"/>
        <v>0.42523229207000046</v>
      </c>
      <c r="L38" s="122">
        <f t="shared" si="0"/>
        <v>0.42442358276999936</v>
      </c>
    </row>
    <row r="39" spans="2:12" x14ac:dyDescent="0.2">
      <c r="B39" s="120" t="s">
        <v>27</v>
      </c>
      <c r="C39" s="114">
        <v>0.78696465753</v>
      </c>
      <c r="D39" s="114">
        <v>0.81886520547999997</v>
      </c>
      <c r="E39" s="114">
        <v>0.89169480873999996</v>
      </c>
      <c r="F39" s="114">
        <v>0.97335961624</v>
      </c>
      <c r="G39" s="114">
        <v>1.0488224009</v>
      </c>
      <c r="H39" s="121"/>
      <c r="I39" s="122">
        <f t="shared" si="0"/>
        <v>3.1900547949999969E-2</v>
      </c>
      <c r="J39" s="122">
        <f t="shared" si="0"/>
        <v>7.2829603259999987E-2</v>
      </c>
      <c r="K39" s="122">
        <f t="shared" si="0"/>
        <v>8.1664807500000047E-2</v>
      </c>
      <c r="L39" s="122">
        <f t="shared" si="0"/>
        <v>7.5462784660000004E-2</v>
      </c>
    </row>
    <row r="40" spans="2:12" x14ac:dyDescent="0.2">
      <c r="B40" s="120" t="s">
        <v>28</v>
      </c>
      <c r="C40" s="114">
        <v>3.8100756163999998</v>
      </c>
      <c r="D40" s="114">
        <v>4.2815887670999997</v>
      </c>
      <c r="E40" s="114">
        <v>4.2768696721000001</v>
      </c>
      <c r="F40" s="114">
        <v>4.6537051588000002</v>
      </c>
      <c r="G40" s="114">
        <v>5.0249033305999999</v>
      </c>
      <c r="H40" s="121"/>
      <c r="I40" s="122">
        <f t="shared" si="0"/>
        <v>0.47151315069999988</v>
      </c>
      <c r="J40" s="122">
        <f t="shared" si="0"/>
        <v>-4.7190949999995624E-3</v>
      </c>
      <c r="K40" s="122">
        <f t="shared" si="0"/>
        <v>0.37683548670000011</v>
      </c>
      <c r="L40" s="122">
        <f t="shared" si="0"/>
        <v>0.3711981717999997</v>
      </c>
    </row>
    <row r="41" spans="2:12" x14ac:dyDescent="0.2">
      <c r="B41" s="120" t="s">
        <v>29</v>
      </c>
      <c r="C41" s="114">
        <v>0.78491863013999996</v>
      </c>
      <c r="D41" s="114">
        <v>0.80797698630000003</v>
      </c>
      <c r="E41" s="114">
        <v>0.80299535518999998</v>
      </c>
      <c r="F41" s="114">
        <v>0.77643101749999999</v>
      </c>
      <c r="G41" s="114">
        <v>0.76167502509999996</v>
      </c>
      <c r="H41" s="121"/>
      <c r="I41" s="122">
        <f t="shared" si="0"/>
        <v>2.3058356160000071E-2</v>
      </c>
      <c r="J41" s="122">
        <f t="shared" si="0"/>
        <v>-4.981631110000051E-3</v>
      </c>
      <c r="K41" s="122">
        <f t="shared" si="0"/>
        <v>-2.6564337689999995E-2</v>
      </c>
      <c r="L41" s="122">
        <f t="shared" si="0"/>
        <v>-1.4755992400000029E-2</v>
      </c>
    </row>
    <row r="42" spans="2:12" x14ac:dyDescent="0.2">
      <c r="B42" s="120" t="s">
        <v>30</v>
      </c>
      <c r="C42" s="114">
        <v>0.34627753425000002</v>
      </c>
      <c r="D42" s="114">
        <v>0.32935808219000001</v>
      </c>
      <c r="E42" s="114">
        <v>0.32790027321999998</v>
      </c>
      <c r="F42" s="114">
        <v>0.32119660878</v>
      </c>
      <c r="G42" s="114">
        <v>0.31371522749000003</v>
      </c>
      <c r="H42" s="121"/>
      <c r="I42" s="122">
        <f t="shared" si="0"/>
        <v>-1.6919452060000006E-2</v>
      </c>
      <c r="J42" s="122">
        <f t="shared" si="0"/>
        <v>-1.4578089700000296E-3</v>
      </c>
      <c r="K42" s="122">
        <f t="shared" si="0"/>
        <v>-6.703664439999979E-3</v>
      </c>
      <c r="L42" s="122">
        <f t="shared" si="0"/>
        <v>-7.4813812899999776E-3</v>
      </c>
    </row>
    <row r="43" spans="2:12" x14ac:dyDescent="0.2">
      <c r="B43" s="120" t="s">
        <v>31</v>
      </c>
      <c r="C43" s="121">
        <f>C44-C28-C29-C33-C38</f>
        <v>19.696264094180002</v>
      </c>
      <c r="D43" s="121">
        <f>D44-D28-D29-D33-D38</f>
        <v>19.912922855940007</v>
      </c>
      <c r="E43" s="121">
        <f>E44-E28-E29-E33-E38</f>
        <v>19.988715838800012</v>
      </c>
      <c r="F43" s="121">
        <f>F44-F28-F29-F33-F38</f>
        <v>20.580181392749999</v>
      </c>
      <c r="G43" s="121">
        <f>G44-G28-G29-G33-G38</f>
        <v>20.955183693639999</v>
      </c>
      <c r="H43" s="121"/>
      <c r="I43" s="122">
        <f t="shared" si="0"/>
        <v>0.21665876176000509</v>
      </c>
      <c r="J43" s="122">
        <f t="shared" ref="J43:L44" si="1">E43-D43</f>
        <v>7.5792982860004798E-2</v>
      </c>
      <c r="K43" s="122">
        <f t="shared" si="1"/>
        <v>0.59146555394998757</v>
      </c>
      <c r="L43" s="122">
        <f t="shared" si="1"/>
        <v>0.37500230088999942</v>
      </c>
    </row>
    <row r="44" spans="2:12" x14ac:dyDescent="0.2">
      <c r="B44" s="123" t="s">
        <v>32</v>
      </c>
      <c r="C44" s="125">
        <v>100.40078053000001</v>
      </c>
      <c r="D44" s="125">
        <v>102.45429175</v>
      </c>
      <c r="E44" s="125">
        <v>103.17161659</v>
      </c>
      <c r="F44" s="125">
        <v>105.97979789999999</v>
      </c>
      <c r="G44" s="125">
        <v>107.37450971</v>
      </c>
      <c r="H44" s="124"/>
      <c r="I44" s="147">
        <f t="shared" si="0"/>
        <v>2.0535112199999901</v>
      </c>
      <c r="J44" s="147">
        <f t="shared" si="1"/>
        <v>0.71732484000000341</v>
      </c>
      <c r="K44" s="147">
        <f t="shared" si="1"/>
        <v>2.8081813099999948</v>
      </c>
      <c r="L44" s="147">
        <f t="shared" si="1"/>
        <v>1.394711810000004</v>
      </c>
    </row>
    <row r="45" spans="2:12" x14ac:dyDescent="0.2">
      <c r="B45" s="120"/>
      <c r="C45" s="114"/>
      <c r="D45" s="114"/>
      <c r="E45" s="114"/>
      <c r="H45" s="121"/>
      <c r="I45" s="121"/>
      <c r="J45" s="121"/>
      <c r="K45" s="121"/>
      <c r="L45" s="121"/>
    </row>
    <row r="46" spans="2:12" x14ac:dyDescent="0.2">
      <c r="B46" s="267" t="s">
        <v>997</v>
      </c>
    </row>
    <row r="47" spans="2:12" x14ac:dyDescent="0.2">
      <c r="B47" s="267"/>
    </row>
    <row r="48" spans="2:12" x14ac:dyDescent="0.2">
      <c r="B48" s="267"/>
    </row>
    <row r="49" spans="1:6" ht="25.5" x14ac:dyDescent="0.2">
      <c r="A49" s="109"/>
      <c r="B49" s="109"/>
      <c r="C49" s="350" t="s">
        <v>435</v>
      </c>
      <c r="D49" s="350" t="s">
        <v>436</v>
      </c>
      <c r="E49" s="393" t="s">
        <v>210</v>
      </c>
      <c r="F49" s="393" t="s">
        <v>444</v>
      </c>
    </row>
    <row r="50" spans="1:6" ht="15" x14ac:dyDescent="0.25">
      <c r="A50" s="21">
        <f>+YEAR(B50)</f>
        <v>2023</v>
      </c>
      <c r="B50" s="95">
        <v>44927</v>
      </c>
      <c r="C50" s="96">
        <v>101.39765776</v>
      </c>
      <c r="D50" s="74" t="e">
        <v>#N/A</v>
      </c>
      <c r="E50" s="97"/>
      <c r="F50" s="392">
        <v>101.39765776</v>
      </c>
    </row>
    <row r="51" spans="1:6" ht="15" x14ac:dyDescent="0.25">
      <c r="A51" s="21">
        <f t="shared" ref="A51:A91" si="2">+YEAR(B51)</f>
        <v>2023</v>
      </c>
      <c r="B51" s="95">
        <v>44958</v>
      </c>
      <c r="C51" s="96">
        <v>101.99772675</v>
      </c>
      <c r="D51" s="74" t="e">
        <v>#N/A</v>
      </c>
      <c r="E51" s="104">
        <f t="shared" ref="E51:E60" si="3">AVERAGEIF($A$34:$A$97,A51,$F$34:$F$97)</f>
        <v>102.454781235</v>
      </c>
      <c r="F51" s="392">
        <v>101.99772675</v>
      </c>
    </row>
    <row r="52" spans="1:6" ht="15" x14ac:dyDescent="0.25">
      <c r="A52" s="21">
        <f t="shared" si="2"/>
        <v>2023</v>
      </c>
      <c r="B52" s="95">
        <v>44986</v>
      </c>
      <c r="C52" s="96">
        <v>102.34114533</v>
      </c>
      <c r="D52" s="74" t="e">
        <v>#N/A</v>
      </c>
      <c r="E52" s="104">
        <f t="shared" si="3"/>
        <v>102.454781235</v>
      </c>
      <c r="F52" s="392">
        <v>102.34114533</v>
      </c>
    </row>
    <row r="53" spans="1:6" ht="15" x14ac:dyDescent="0.25">
      <c r="A53" s="21">
        <f t="shared" si="2"/>
        <v>2023</v>
      </c>
      <c r="B53" s="95">
        <v>45017</v>
      </c>
      <c r="C53" s="96">
        <v>102.13670481</v>
      </c>
      <c r="D53" s="74" t="e">
        <v>#N/A</v>
      </c>
      <c r="E53" s="104">
        <f t="shared" si="3"/>
        <v>102.454781235</v>
      </c>
      <c r="F53" s="392">
        <v>102.13670481</v>
      </c>
    </row>
    <row r="54" spans="1:6" ht="15" x14ac:dyDescent="0.25">
      <c r="A54" s="21">
        <f t="shared" si="2"/>
        <v>2023</v>
      </c>
      <c r="B54" s="95">
        <v>45047</v>
      </c>
      <c r="C54" s="96">
        <v>101.62458683</v>
      </c>
      <c r="D54" s="74" t="e">
        <v>#N/A</v>
      </c>
      <c r="E54" s="104">
        <f t="shared" si="3"/>
        <v>102.454781235</v>
      </c>
      <c r="F54" s="392">
        <v>101.62458683</v>
      </c>
    </row>
    <row r="55" spans="1:6" ht="15" x14ac:dyDescent="0.25">
      <c r="A55" s="21">
        <f t="shared" si="2"/>
        <v>2023</v>
      </c>
      <c r="B55" s="95">
        <v>45078</v>
      </c>
      <c r="C55" s="96">
        <v>102.53531891</v>
      </c>
      <c r="D55" s="74" t="e">
        <v>#N/A</v>
      </c>
      <c r="E55" s="104">
        <f t="shared" si="3"/>
        <v>102.454781235</v>
      </c>
      <c r="F55" s="392">
        <v>102.53531891</v>
      </c>
    </row>
    <row r="56" spans="1:6" ht="15" x14ac:dyDescent="0.25">
      <c r="A56" s="21">
        <f t="shared" si="2"/>
        <v>2023</v>
      </c>
      <c r="B56" s="95">
        <v>45108</v>
      </c>
      <c r="C56" s="96">
        <v>102.03907143000001</v>
      </c>
      <c r="D56" s="74" t="e">
        <v>#N/A</v>
      </c>
      <c r="E56" s="104">
        <f t="shared" si="3"/>
        <v>102.454781235</v>
      </c>
      <c r="F56" s="392">
        <v>102.03907143000001</v>
      </c>
    </row>
    <row r="57" spans="1:6" ht="15" x14ac:dyDescent="0.25">
      <c r="A57" s="21">
        <f t="shared" si="2"/>
        <v>2023</v>
      </c>
      <c r="B57" s="95">
        <v>45139</v>
      </c>
      <c r="C57" s="96">
        <v>101.72722509</v>
      </c>
      <c r="D57" s="74" t="e">
        <v>#N/A</v>
      </c>
      <c r="E57" s="104">
        <f t="shared" si="3"/>
        <v>102.454781235</v>
      </c>
      <c r="F57" s="392">
        <v>101.72722509</v>
      </c>
    </row>
    <row r="58" spans="1:6" ht="15" x14ac:dyDescent="0.25">
      <c r="A58" s="21">
        <f t="shared" si="2"/>
        <v>2023</v>
      </c>
      <c r="B58" s="95">
        <v>45170</v>
      </c>
      <c r="C58" s="96">
        <v>102.82572576</v>
      </c>
      <c r="D58" s="74" t="e">
        <v>#N/A</v>
      </c>
      <c r="E58" s="104">
        <f t="shared" si="3"/>
        <v>102.454781235</v>
      </c>
      <c r="F58" s="392">
        <v>102.82572576</v>
      </c>
    </row>
    <row r="59" spans="1:6" ht="15" x14ac:dyDescent="0.25">
      <c r="A59" s="21">
        <f t="shared" si="2"/>
        <v>2023</v>
      </c>
      <c r="B59" s="95">
        <v>45200</v>
      </c>
      <c r="C59" s="96">
        <v>103.07801619999999</v>
      </c>
      <c r="D59" s="74" t="e">
        <v>#N/A</v>
      </c>
      <c r="E59" s="104">
        <f t="shared" si="3"/>
        <v>102.454781235</v>
      </c>
      <c r="F59" s="392">
        <v>103.07801619999999</v>
      </c>
    </row>
    <row r="60" spans="1:6" ht="15" x14ac:dyDescent="0.25">
      <c r="A60" s="21">
        <f t="shared" si="2"/>
        <v>2023</v>
      </c>
      <c r="B60" s="95">
        <v>45231</v>
      </c>
      <c r="C60" s="96">
        <v>103.87120088</v>
      </c>
      <c r="D60" s="74" t="e">
        <v>#N/A</v>
      </c>
      <c r="E60" s="104">
        <f t="shared" si="3"/>
        <v>102.454781235</v>
      </c>
      <c r="F60" s="392">
        <v>103.87120088</v>
      </c>
    </row>
    <row r="61" spans="1:6" ht="15" x14ac:dyDescent="0.25">
      <c r="A61" s="21">
        <f t="shared" si="2"/>
        <v>2023</v>
      </c>
      <c r="B61" s="95">
        <v>45261</v>
      </c>
      <c r="C61" s="96">
        <v>103.88299507000001</v>
      </c>
      <c r="D61" s="74" t="e">
        <v>#N/A</v>
      </c>
      <c r="E61" s="97"/>
      <c r="F61" s="392">
        <v>103.88299507000001</v>
      </c>
    </row>
    <row r="62" spans="1:6" ht="15" x14ac:dyDescent="0.25">
      <c r="A62" s="21">
        <f t="shared" si="2"/>
        <v>2024</v>
      </c>
      <c r="B62" s="95">
        <v>45292</v>
      </c>
      <c r="C62" s="96">
        <v>101.47375065999999</v>
      </c>
      <c r="D62" s="74" t="e">
        <v>#N/A</v>
      </c>
      <c r="E62" s="97"/>
      <c r="F62" s="392">
        <v>101.47375065999999</v>
      </c>
    </row>
    <row r="63" spans="1:6" ht="15" x14ac:dyDescent="0.25">
      <c r="A63" s="21">
        <f t="shared" si="2"/>
        <v>2024</v>
      </c>
      <c r="B63" s="95">
        <v>45323</v>
      </c>
      <c r="C63" s="96">
        <v>102.75519959</v>
      </c>
      <c r="D63" s="74" t="e">
        <v>#N/A</v>
      </c>
      <c r="E63" s="104">
        <f t="shared" ref="E63:E72" si="4">AVERAGEIF($A$34:$A$97,A63,$F$34:$F$97)</f>
        <v>103.16988645916666</v>
      </c>
      <c r="F63" s="392">
        <v>102.75519959</v>
      </c>
    </row>
    <row r="64" spans="1:6" ht="15" x14ac:dyDescent="0.25">
      <c r="A64" s="21">
        <f t="shared" si="2"/>
        <v>2024</v>
      </c>
      <c r="B64" s="95">
        <v>45352</v>
      </c>
      <c r="C64" s="96">
        <v>103.54519845</v>
      </c>
      <c r="D64" s="74" t="e">
        <v>#N/A</v>
      </c>
      <c r="E64" s="104">
        <f t="shared" si="4"/>
        <v>103.16988645916666</v>
      </c>
      <c r="F64" s="392">
        <v>103.54519845</v>
      </c>
    </row>
    <row r="65" spans="1:6" ht="15" x14ac:dyDescent="0.25">
      <c r="A65" s="21">
        <f t="shared" si="2"/>
        <v>2024</v>
      </c>
      <c r="B65" s="95">
        <v>45383</v>
      </c>
      <c r="C65" s="96">
        <v>103.45197322</v>
      </c>
      <c r="D65" s="74" t="e">
        <v>#N/A</v>
      </c>
      <c r="E65" s="104">
        <f t="shared" si="4"/>
        <v>103.16988645916666</v>
      </c>
      <c r="F65" s="392">
        <v>103.45197322</v>
      </c>
    </row>
    <row r="66" spans="1:6" ht="15" x14ac:dyDescent="0.25">
      <c r="A66" s="21">
        <f t="shared" si="2"/>
        <v>2024</v>
      </c>
      <c r="B66" s="95">
        <v>45413</v>
      </c>
      <c r="C66" s="96">
        <v>103.09341913</v>
      </c>
      <c r="D66" s="74" t="e">
        <v>#N/A</v>
      </c>
      <c r="E66" s="104">
        <f t="shared" si="4"/>
        <v>103.16988645916666</v>
      </c>
      <c r="F66" s="392">
        <v>103.09341913</v>
      </c>
    </row>
    <row r="67" spans="1:6" ht="15" x14ac:dyDescent="0.25">
      <c r="A67" s="21">
        <f t="shared" si="2"/>
        <v>2024</v>
      </c>
      <c r="B67" s="95">
        <v>45444</v>
      </c>
      <c r="C67" s="96">
        <v>103.07782539</v>
      </c>
      <c r="D67" s="74" t="e">
        <v>#N/A</v>
      </c>
      <c r="E67" s="104">
        <f t="shared" si="4"/>
        <v>103.16988645916666</v>
      </c>
      <c r="F67" s="392">
        <v>103.07782539</v>
      </c>
    </row>
    <row r="68" spans="1:6" ht="15" x14ac:dyDescent="0.25">
      <c r="A68" s="21">
        <f t="shared" si="2"/>
        <v>2024</v>
      </c>
      <c r="B68" s="95">
        <v>45474</v>
      </c>
      <c r="C68" s="96">
        <v>103.18587931</v>
      </c>
      <c r="D68" s="74" t="e">
        <v>#N/A</v>
      </c>
      <c r="E68" s="104">
        <f t="shared" si="4"/>
        <v>103.16988645916666</v>
      </c>
      <c r="F68" s="392">
        <v>103.18587931</v>
      </c>
    </row>
    <row r="69" spans="1:6" ht="15" x14ac:dyDescent="0.25">
      <c r="A69" s="21">
        <f t="shared" si="2"/>
        <v>2024</v>
      </c>
      <c r="B69" s="95">
        <v>45505</v>
      </c>
      <c r="C69" s="96">
        <v>103.565901</v>
      </c>
      <c r="D69" s="74" t="e">
        <v>#N/A</v>
      </c>
      <c r="E69" s="104">
        <f t="shared" si="4"/>
        <v>103.16988645916666</v>
      </c>
      <c r="F69" s="392">
        <v>103.565901</v>
      </c>
    </row>
    <row r="70" spans="1:6" ht="15" x14ac:dyDescent="0.25">
      <c r="A70" s="21">
        <f t="shared" si="2"/>
        <v>2024</v>
      </c>
      <c r="B70" s="95">
        <v>45536</v>
      </c>
      <c r="C70" s="96">
        <v>102.45050565</v>
      </c>
      <c r="D70" s="74" t="e">
        <v>#N/A</v>
      </c>
      <c r="E70" s="104">
        <f t="shared" si="4"/>
        <v>103.16988645916666</v>
      </c>
      <c r="F70" s="392">
        <v>102.45050565</v>
      </c>
    </row>
    <row r="71" spans="1:6" ht="15" x14ac:dyDescent="0.25">
      <c r="A71" s="21">
        <f t="shared" si="2"/>
        <v>2024</v>
      </c>
      <c r="B71" s="95">
        <v>45566</v>
      </c>
      <c r="C71" s="96">
        <v>103.76749499</v>
      </c>
      <c r="D71" s="74" t="e">
        <v>#N/A</v>
      </c>
      <c r="E71" s="104">
        <f t="shared" si="4"/>
        <v>103.16988645916666</v>
      </c>
      <c r="F71" s="392">
        <v>103.76749499</v>
      </c>
    </row>
    <row r="72" spans="1:6" ht="15" x14ac:dyDescent="0.25">
      <c r="A72" s="21">
        <f t="shared" si="2"/>
        <v>2024</v>
      </c>
      <c r="B72" s="95">
        <v>45597</v>
      </c>
      <c r="C72" s="96">
        <v>103.89538715</v>
      </c>
      <c r="D72" s="74" t="e">
        <v>#N/A</v>
      </c>
      <c r="E72" s="104">
        <f t="shared" si="4"/>
        <v>103.16988645916666</v>
      </c>
      <c r="F72" s="392">
        <v>103.89538715</v>
      </c>
    </row>
    <row r="73" spans="1:6" ht="15" x14ac:dyDescent="0.25">
      <c r="A73" s="21">
        <f t="shared" si="2"/>
        <v>2024</v>
      </c>
      <c r="B73" s="95">
        <v>45627</v>
      </c>
      <c r="C73" s="96">
        <v>103.77610297</v>
      </c>
      <c r="D73" s="74" t="e">
        <v>#N/A</v>
      </c>
      <c r="E73" s="97"/>
      <c r="F73" s="392">
        <v>103.77610297</v>
      </c>
    </row>
    <row r="74" spans="1:6" ht="15" x14ac:dyDescent="0.25">
      <c r="A74" s="21">
        <f t="shared" si="2"/>
        <v>2025</v>
      </c>
      <c r="B74" s="95">
        <v>45658</v>
      </c>
      <c r="C74" s="96">
        <v>102.76197356999999</v>
      </c>
      <c r="D74" s="74" t="e">
        <v>#N/A</v>
      </c>
      <c r="E74" s="97"/>
      <c r="F74" s="392">
        <v>102.76197356999999</v>
      </c>
    </row>
    <row r="75" spans="1:6" ht="15" x14ac:dyDescent="0.25">
      <c r="A75" s="21">
        <f t="shared" si="2"/>
        <v>2025</v>
      </c>
      <c r="B75" s="95">
        <v>45689</v>
      </c>
      <c r="C75" s="96">
        <v>103.30020079000001</v>
      </c>
      <c r="D75" s="74" t="e">
        <v>#N/A</v>
      </c>
      <c r="E75" s="104">
        <f t="shared" ref="E75:E84" si="5">AVERAGEIF($A$34:$A$97,A75,$F$34:$F$97)</f>
        <v>105.96523102916667</v>
      </c>
      <c r="F75" s="392">
        <v>103.30020079000001</v>
      </c>
    </row>
    <row r="76" spans="1:6" ht="15" x14ac:dyDescent="0.25">
      <c r="A76" s="21">
        <f t="shared" si="2"/>
        <v>2025</v>
      </c>
      <c r="B76" s="95">
        <v>45717</v>
      </c>
      <c r="C76" s="96">
        <v>104.76302739</v>
      </c>
      <c r="D76" s="74" t="e">
        <v>#N/A</v>
      </c>
      <c r="E76" s="104">
        <f t="shared" si="5"/>
        <v>105.96523102916667</v>
      </c>
      <c r="F76" s="392">
        <v>104.76302739</v>
      </c>
    </row>
    <row r="77" spans="1:6" ht="15" x14ac:dyDescent="0.25">
      <c r="A77" s="21">
        <f t="shared" si="2"/>
        <v>2025</v>
      </c>
      <c r="B77" s="95">
        <v>45748</v>
      </c>
      <c r="C77" s="96">
        <v>104.41444547</v>
      </c>
      <c r="D77" s="74" t="e">
        <v>#N/A</v>
      </c>
      <c r="E77" s="104">
        <f t="shared" si="5"/>
        <v>105.96523102916667</v>
      </c>
      <c r="F77" s="392">
        <v>104.41444547</v>
      </c>
    </row>
    <row r="78" spans="1:6" ht="15" x14ac:dyDescent="0.25">
      <c r="A78" s="21">
        <f t="shared" si="2"/>
        <v>2025</v>
      </c>
      <c r="B78" s="95">
        <v>45778</v>
      </c>
      <c r="C78" s="96">
        <v>104.89166365</v>
      </c>
      <c r="D78" s="74" t="e">
        <v>#N/A</v>
      </c>
      <c r="E78" s="104">
        <f t="shared" si="5"/>
        <v>105.96523102916667</v>
      </c>
      <c r="F78" s="392">
        <v>104.89166365</v>
      </c>
    </row>
    <row r="79" spans="1:6" ht="15" x14ac:dyDescent="0.25">
      <c r="A79" s="21">
        <f t="shared" si="2"/>
        <v>2025</v>
      </c>
      <c r="B79" s="95">
        <v>45809</v>
      </c>
      <c r="C79" s="96">
        <v>106.11361537000001</v>
      </c>
      <c r="D79" s="74" t="e">
        <v>#N/A</v>
      </c>
      <c r="E79" s="104">
        <f t="shared" si="5"/>
        <v>105.96523102916667</v>
      </c>
      <c r="F79" s="392">
        <v>106.11361537000001</v>
      </c>
    </row>
    <row r="80" spans="1:6" ht="15" x14ac:dyDescent="0.25">
      <c r="A80" s="21">
        <f t="shared" si="2"/>
        <v>2025</v>
      </c>
      <c r="B80" s="95">
        <v>45839</v>
      </c>
      <c r="C80" s="96">
        <v>107.03879435</v>
      </c>
      <c r="D80" s="74" t="e">
        <v>#N/A</v>
      </c>
      <c r="E80" s="104">
        <f t="shared" si="5"/>
        <v>105.96523102916667</v>
      </c>
      <c r="F80" s="392">
        <v>107.03879435</v>
      </c>
    </row>
    <row r="81" spans="1:6" ht="15" x14ac:dyDescent="0.25">
      <c r="A81" s="21">
        <f t="shared" si="2"/>
        <v>2025</v>
      </c>
      <c r="B81" s="95">
        <v>45870</v>
      </c>
      <c r="C81" s="96">
        <v>107.19020141999999</v>
      </c>
      <c r="D81" s="74" t="e">
        <v>#N/A</v>
      </c>
      <c r="E81" s="104">
        <f t="shared" si="5"/>
        <v>105.96523102916667</v>
      </c>
      <c r="F81" s="392">
        <v>107.19020141999999</v>
      </c>
    </row>
    <row r="82" spans="1:6" ht="15" x14ac:dyDescent="0.25">
      <c r="A82" s="21">
        <f t="shared" si="2"/>
        <v>2025</v>
      </c>
      <c r="B82" s="95">
        <v>45901</v>
      </c>
      <c r="C82" s="96">
        <v>108.48906890000001</v>
      </c>
      <c r="D82" s="74" t="e">
        <v>#N/A</v>
      </c>
      <c r="E82" s="104">
        <f t="shared" si="5"/>
        <v>105.96523102916667</v>
      </c>
      <c r="F82" s="392">
        <v>108.48906890000001</v>
      </c>
    </row>
    <row r="83" spans="1:6" ht="15" x14ac:dyDescent="0.25">
      <c r="A83" s="21">
        <f t="shared" si="2"/>
        <v>2025</v>
      </c>
      <c r="B83" s="95">
        <v>45931</v>
      </c>
      <c r="C83" s="96">
        <v>108.17902467</v>
      </c>
      <c r="D83" s="74">
        <v>108.17902467</v>
      </c>
      <c r="E83" s="104">
        <f t="shared" si="5"/>
        <v>105.96523102916667</v>
      </c>
      <c r="F83" s="392">
        <v>108.17902467</v>
      </c>
    </row>
    <row r="84" spans="1:6" ht="15" x14ac:dyDescent="0.25">
      <c r="A84" s="21">
        <f t="shared" si="2"/>
        <v>2025</v>
      </c>
      <c r="B84" s="95">
        <v>45962</v>
      </c>
      <c r="C84" s="96" t="e">
        <v>#N/A</v>
      </c>
      <c r="D84" s="74">
        <v>107.52197798</v>
      </c>
      <c r="E84" s="104">
        <f t="shared" si="5"/>
        <v>105.96523102916667</v>
      </c>
      <c r="F84" s="392">
        <v>107.52197798</v>
      </c>
    </row>
    <row r="85" spans="1:6" ht="15" x14ac:dyDescent="0.25">
      <c r="A85" s="21">
        <f t="shared" si="2"/>
        <v>2025</v>
      </c>
      <c r="B85" s="95">
        <v>45992</v>
      </c>
      <c r="C85" s="96" t="e">
        <v>#N/A</v>
      </c>
      <c r="D85" s="74">
        <v>106.91877879</v>
      </c>
      <c r="E85" s="97"/>
      <c r="F85" s="392">
        <v>106.91877879</v>
      </c>
    </row>
    <row r="86" spans="1:6" ht="15" x14ac:dyDescent="0.25">
      <c r="A86" s="21">
        <f t="shared" si="2"/>
        <v>2026</v>
      </c>
      <c r="B86" s="95">
        <v>46023</v>
      </c>
      <c r="C86" s="96" t="e">
        <v>#N/A</v>
      </c>
      <c r="D86" s="74">
        <v>106.6188035</v>
      </c>
      <c r="E86" s="97"/>
      <c r="F86" s="392">
        <v>106.6188035</v>
      </c>
    </row>
    <row r="87" spans="1:6" ht="15" x14ac:dyDescent="0.25">
      <c r="A87" s="21">
        <f t="shared" si="2"/>
        <v>2026</v>
      </c>
      <c r="B87" s="95">
        <v>46054</v>
      </c>
      <c r="C87" s="96" t="e">
        <v>#N/A</v>
      </c>
      <c r="D87" s="74">
        <v>106.52277121</v>
      </c>
      <c r="E87" s="104">
        <f t="shared" ref="E87:E96" si="6">AVERAGEIF($A$34:$A$97,A87,$F$34:$F$97)</f>
        <v>107.3702875</v>
      </c>
      <c r="F87" s="392">
        <v>106.52277121</v>
      </c>
    </row>
    <row r="88" spans="1:6" ht="15" x14ac:dyDescent="0.25">
      <c r="A88" s="21">
        <f t="shared" si="2"/>
        <v>2026</v>
      </c>
      <c r="B88" s="95">
        <v>46082</v>
      </c>
      <c r="C88" s="96" t="e">
        <v>#N/A</v>
      </c>
      <c r="D88" s="74">
        <v>106.32358834</v>
      </c>
      <c r="E88" s="104">
        <f t="shared" si="6"/>
        <v>107.3702875</v>
      </c>
      <c r="F88" s="392">
        <v>106.32358834</v>
      </c>
    </row>
    <row r="89" spans="1:6" ht="15" x14ac:dyDescent="0.25">
      <c r="A89" s="21">
        <f t="shared" si="2"/>
        <v>2026</v>
      </c>
      <c r="B89" s="95">
        <v>46113</v>
      </c>
      <c r="C89" s="96" t="e">
        <v>#N/A</v>
      </c>
      <c r="D89" s="74">
        <v>106.8253091</v>
      </c>
      <c r="E89" s="104">
        <f t="shared" si="6"/>
        <v>107.3702875</v>
      </c>
      <c r="F89" s="392">
        <v>106.8253091</v>
      </c>
    </row>
    <row r="90" spans="1:6" ht="15" x14ac:dyDescent="0.25">
      <c r="A90" s="21">
        <f t="shared" si="2"/>
        <v>2026</v>
      </c>
      <c r="B90" s="95">
        <v>46143</v>
      </c>
      <c r="C90" s="96" t="e">
        <v>#N/A</v>
      </c>
      <c r="D90" s="74">
        <v>107.033619</v>
      </c>
      <c r="E90" s="104">
        <f t="shared" si="6"/>
        <v>107.3702875</v>
      </c>
      <c r="F90" s="392">
        <v>107.033619</v>
      </c>
    </row>
    <row r="91" spans="1:6" ht="15" x14ac:dyDescent="0.25">
      <c r="A91" s="21">
        <f t="shared" si="2"/>
        <v>2026</v>
      </c>
      <c r="B91" s="95">
        <v>46174</v>
      </c>
      <c r="C91" s="96" t="e">
        <v>#N/A</v>
      </c>
      <c r="D91" s="74">
        <v>107.70516866</v>
      </c>
      <c r="E91" s="104">
        <f t="shared" si="6"/>
        <v>107.3702875</v>
      </c>
      <c r="F91" s="392">
        <v>107.70516866</v>
      </c>
    </row>
    <row r="92" spans="1:6" ht="15" x14ac:dyDescent="0.25">
      <c r="A92" s="21">
        <f t="shared" ref="A92:A97" si="7">+YEAR(B92)</f>
        <v>2026</v>
      </c>
      <c r="B92" s="95">
        <v>46204</v>
      </c>
      <c r="C92" s="96" t="e">
        <v>#N/A</v>
      </c>
      <c r="D92" s="74">
        <v>107.88927803</v>
      </c>
      <c r="E92" s="104">
        <f t="shared" si="6"/>
        <v>107.3702875</v>
      </c>
      <c r="F92" s="392">
        <v>107.88927803</v>
      </c>
    </row>
    <row r="93" spans="1:6" ht="15" x14ac:dyDescent="0.25">
      <c r="A93" s="21">
        <f t="shared" si="7"/>
        <v>2026</v>
      </c>
      <c r="B93" s="95">
        <v>46235</v>
      </c>
      <c r="C93" s="96" t="e">
        <v>#N/A</v>
      </c>
      <c r="D93" s="74">
        <v>107.82739132</v>
      </c>
      <c r="E93" s="104">
        <f t="shared" si="6"/>
        <v>107.3702875</v>
      </c>
      <c r="F93" s="392">
        <v>107.82739132</v>
      </c>
    </row>
    <row r="94" spans="1:6" ht="15" x14ac:dyDescent="0.25">
      <c r="A94" s="21">
        <f t="shared" si="7"/>
        <v>2026</v>
      </c>
      <c r="B94" s="95">
        <v>46266</v>
      </c>
      <c r="C94" s="96" t="e">
        <v>#N/A</v>
      </c>
      <c r="D94" s="74">
        <v>107.6332663</v>
      </c>
      <c r="E94" s="104">
        <f t="shared" si="6"/>
        <v>107.3702875</v>
      </c>
      <c r="F94" s="392">
        <v>107.6332663</v>
      </c>
    </row>
    <row r="95" spans="1:6" ht="15" x14ac:dyDescent="0.25">
      <c r="A95" s="21">
        <f t="shared" si="7"/>
        <v>2026</v>
      </c>
      <c r="B95" s="95">
        <v>46296</v>
      </c>
      <c r="C95" s="96" t="e">
        <v>#N/A</v>
      </c>
      <c r="D95" s="74">
        <v>108.02337694000001</v>
      </c>
      <c r="E95" s="104">
        <f t="shared" si="6"/>
        <v>107.3702875</v>
      </c>
      <c r="F95" s="392">
        <v>108.02337694000001</v>
      </c>
    </row>
    <row r="96" spans="1:6" ht="15" x14ac:dyDescent="0.25">
      <c r="A96" s="21">
        <f t="shared" si="7"/>
        <v>2026</v>
      </c>
      <c r="B96" s="95">
        <v>46327</v>
      </c>
      <c r="C96" s="96" t="e">
        <v>#N/A</v>
      </c>
      <c r="D96" s="74">
        <v>108.31884755999999</v>
      </c>
      <c r="E96" s="104">
        <f t="shared" si="6"/>
        <v>107.3702875</v>
      </c>
      <c r="F96" s="392">
        <v>108.31884755999999</v>
      </c>
    </row>
    <row r="97" spans="1:6" ht="15" x14ac:dyDescent="0.25">
      <c r="A97" s="21">
        <f t="shared" si="7"/>
        <v>2026</v>
      </c>
      <c r="B97" s="95">
        <v>46357</v>
      </c>
      <c r="C97" s="96" t="e">
        <v>#N/A</v>
      </c>
      <c r="D97" s="74">
        <v>107.72203004000001</v>
      </c>
      <c r="E97" s="97"/>
      <c r="F97" s="392">
        <v>107.72203004000001</v>
      </c>
    </row>
    <row r="98" spans="1:6" x14ac:dyDescent="0.2">
      <c r="B98" s="272"/>
    </row>
    <row r="101" spans="1:6" x14ac:dyDescent="0.2">
      <c r="A101" s="52"/>
      <c r="B101" s="52" t="s">
        <v>0</v>
      </c>
    </row>
    <row r="102" spans="1:6" x14ac:dyDescent="0.2">
      <c r="A102" s="21">
        <v>2.5</v>
      </c>
      <c r="B102" s="20">
        <v>-1</v>
      </c>
    </row>
    <row r="103" spans="1:6" x14ac:dyDescent="0.2">
      <c r="A103" s="21">
        <v>2.5</v>
      </c>
      <c r="B103" s="20">
        <v>3</v>
      </c>
    </row>
  </sheetData>
  <mergeCells count="2">
    <mergeCell ref="D26:G26"/>
    <mergeCell ref="P5:Q5"/>
  </mergeCells>
  <conditionalFormatting sqref="C50">
    <cfRule type="expression" dxfId="23" priority="3" stopIfTrue="1">
      <formula>ISNA(C50)</formula>
    </cfRule>
  </conditionalFormatting>
  <conditionalFormatting sqref="C50:D97">
    <cfRule type="expression" dxfId="22" priority="1" stopIfTrue="1">
      <formula>ISNA(C50)</formula>
    </cfRule>
  </conditionalFormatting>
  <hyperlinks>
    <hyperlink ref="A3" location="Contents!A1" display="Return to Contents" xr:uid="{00000000-0004-0000-0500-000000000000}"/>
  </hyperlinks>
  <pageMargins left="0.75" right="0.75" top="1" bottom="1" header="0.5" footer="0.5"/>
  <pageSetup scale="6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pageSetUpPr fitToPage="1"/>
  </sheetPr>
  <dimension ref="A2:AB130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26.28515625" style="97" customWidth="1"/>
    <col min="3" max="3" width="9.5703125" style="97" customWidth="1"/>
    <col min="4" max="13" width="9.28515625" style="97"/>
    <col min="14" max="15" width="9.28515625" style="98"/>
    <col min="16" max="16" width="9.28515625" style="97"/>
    <col min="17" max="17" width="33" style="97" customWidth="1"/>
    <col min="18" max="18" width="14.28515625" style="97" customWidth="1"/>
    <col min="19" max="26" width="9.28515625" style="97"/>
    <col min="27" max="28" width="9.28515625" style="98"/>
    <col min="29" max="16384" width="9.28515625" style="97"/>
  </cols>
  <sheetData>
    <row r="2" spans="1:18" ht="15.75" x14ac:dyDescent="0.25">
      <c r="A2" s="31" t="s">
        <v>967</v>
      </c>
    </row>
    <row r="3" spans="1:18" x14ac:dyDescent="0.25">
      <c r="A3" s="16" t="s">
        <v>16</v>
      </c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Q6" s="340" t="s">
        <v>403</v>
      </c>
      <c r="R6" s="336" t="s">
        <v>398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Q7" s="341" t="s">
        <v>400</v>
      </c>
      <c r="R7" s="337" t="s">
        <v>399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Q8" s="341" t="s">
        <v>963</v>
      </c>
      <c r="R8" s="337" t="s">
        <v>401</v>
      </c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Q9" s="342" t="s">
        <v>961</v>
      </c>
      <c r="R9" s="338" t="s">
        <v>402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</row>
    <row r="17" spans="1:13" x14ac:dyDescent="0.25">
      <c r="A17" s="106"/>
      <c r="B17" s="106"/>
      <c r="C17" s="106"/>
      <c r="D17" s="106"/>
      <c r="E17" s="106"/>
      <c r="F17" s="106"/>
      <c r="G17" s="106"/>
      <c r="H17" s="106"/>
      <c r="I17" s="106"/>
    </row>
    <row r="18" spans="1:13" x14ac:dyDescent="0.25">
      <c r="A18" s="106"/>
      <c r="B18" s="106"/>
      <c r="C18" s="106"/>
      <c r="D18" s="106"/>
      <c r="E18" s="106"/>
      <c r="F18" s="106"/>
      <c r="G18" s="106"/>
      <c r="H18" s="106"/>
      <c r="I18" s="106"/>
    </row>
    <row r="19" spans="1:13" x14ac:dyDescent="0.25">
      <c r="A19" s="106"/>
      <c r="B19" s="106"/>
      <c r="C19" s="106"/>
      <c r="D19" s="106"/>
      <c r="E19" s="106"/>
      <c r="F19" s="106"/>
      <c r="G19" s="106"/>
      <c r="H19" s="106"/>
      <c r="I19" s="106"/>
    </row>
    <row r="20" spans="1:13" x14ac:dyDescent="0.25">
      <c r="A20" s="106"/>
      <c r="B20" s="106"/>
      <c r="C20" s="106"/>
      <c r="D20" s="106"/>
      <c r="E20" s="106"/>
      <c r="F20" s="106"/>
      <c r="G20" s="106"/>
      <c r="H20" s="106"/>
      <c r="I20" s="106"/>
    </row>
    <row r="21" spans="1:13" x14ac:dyDescent="0.25">
      <c r="A21" s="106"/>
      <c r="B21" s="106"/>
      <c r="C21" s="106"/>
      <c r="D21" s="106"/>
      <c r="E21" s="106"/>
      <c r="F21" s="106"/>
      <c r="G21" s="106"/>
      <c r="H21" s="106"/>
      <c r="I21" s="106"/>
    </row>
    <row r="24" spans="1:13" x14ac:dyDescent="0.25">
      <c r="C24" s="463" t="s">
        <v>404</v>
      </c>
      <c r="D24" s="463"/>
      <c r="E24" s="463"/>
      <c r="F24" s="463"/>
      <c r="G24" s="463"/>
      <c r="H24" s="23"/>
      <c r="I24" s="463" t="s">
        <v>405</v>
      </c>
      <c r="J24" s="463"/>
      <c r="K24" s="463"/>
      <c r="L24" s="463"/>
    </row>
    <row r="25" spans="1:13" x14ac:dyDescent="0.25"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I25" s="59">
        <v>2023</v>
      </c>
      <c r="J25" s="59">
        <v>2024</v>
      </c>
      <c r="K25" s="59">
        <v>2025</v>
      </c>
      <c r="L25" s="59">
        <v>2026</v>
      </c>
    </row>
    <row r="26" spans="1:13" x14ac:dyDescent="0.25">
      <c r="A26" s="305"/>
      <c r="B26" s="339" t="s">
        <v>400</v>
      </c>
      <c r="C26" s="5">
        <v>0.43733497533999999</v>
      </c>
      <c r="D26" s="5">
        <v>0.42595761644000002</v>
      </c>
      <c r="E26" s="5">
        <v>0.42124117213000001</v>
      </c>
      <c r="F26" s="5">
        <v>0.42242387533999998</v>
      </c>
      <c r="G26" s="5">
        <v>0.47748744987000002</v>
      </c>
      <c r="H26" s="302"/>
      <c r="I26" s="5">
        <f t="shared" ref="I26:L28" si="0">D26-C26</f>
        <v>-1.1377358899999968E-2</v>
      </c>
      <c r="J26" s="5">
        <f t="shared" si="0"/>
        <v>-4.716444310000012E-3</v>
      </c>
      <c r="K26" s="5">
        <f t="shared" si="0"/>
        <v>1.182703209999969E-3</v>
      </c>
      <c r="L26" s="5">
        <f t="shared" si="0"/>
        <v>5.5063574530000048E-2</v>
      </c>
      <c r="M26" s="301"/>
    </row>
    <row r="27" spans="1:13" x14ac:dyDescent="0.25">
      <c r="A27" s="305"/>
      <c r="B27" s="339" t="s">
        <v>962</v>
      </c>
      <c r="C27" s="5">
        <v>1.7312335507000001</v>
      </c>
      <c r="D27" s="5">
        <v>1.8641107178</v>
      </c>
      <c r="E27" s="5">
        <v>1.7874933634000001</v>
      </c>
      <c r="F27" s="5">
        <v>1.9060698918000001</v>
      </c>
      <c r="G27" s="5">
        <v>1.9705708932999999</v>
      </c>
      <c r="H27" s="302"/>
      <c r="I27" s="5">
        <f t="shared" si="0"/>
        <v>0.13287716709999997</v>
      </c>
      <c r="J27" s="5">
        <f t="shared" si="0"/>
        <v>-7.6617354399999948E-2</v>
      </c>
      <c r="K27" s="5">
        <f t="shared" si="0"/>
        <v>0.11857652839999999</v>
      </c>
      <c r="L27" s="5">
        <f t="shared" si="0"/>
        <v>6.4501001499999822E-2</v>
      </c>
      <c r="M27" s="301"/>
    </row>
    <row r="28" spans="1:13" x14ac:dyDescent="0.25">
      <c r="A28" s="305"/>
      <c r="B28" s="339" t="s">
        <v>961</v>
      </c>
      <c r="C28" s="5">
        <v>9.8356492465999992</v>
      </c>
      <c r="D28" s="5">
        <v>10.653315203</v>
      </c>
      <c r="E28" s="5">
        <v>11.025851084999999</v>
      </c>
      <c r="F28" s="5">
        <v>11.264213781</v>
      </c>
      <c r="G28" s="5">
        <v>11.129611397</v>
      </c>
      <c r="H28" s="302"/>
      <c r="I28" s="5">
        <f t="shared" si="0"/>
        <v>0.81766595640000084</v>
      </c>
      <c r="J28" s="5">
        <f t="shared" si="0"/>
        <v>0.37253588199999932</v>
      </c>
      <c r="K28" s="5">
        <f t="shared" si="0"/>
        <v>0.23836269600000115</v>
      </c>
      <c r="L28" s="5">
        <f t="shared" si="0"/>
        <v>-0.1346023840000008</v>
      </c>
      <c r="M28" s="301"/>
    </row>
    <row r="29" spans="1:13" x14ac:dyDescent="0.25">
      <c r="A29" s="305"/>
      <c r="B29" s="343" t="s">
        <v>403</v>
      </c>
      <c r="C29" s="5">
        <f>+SUM(C26:C28)</f>
        <v>12.004217772639999</v>
      </c>
      <c r="D29" s="5">
        <f>+SUM(D26:D28)</f>
        <v>12.943383537239999</v>
      </c>
      <c r="E29" s="5">
        <f>+SUM(E26:E28)</f>
        <v>13.23458562053</v>
      </c>
      <c r="F29" s="5">
        <f>+SUM(F26:F28)</f>
        <v>13.59270754814</v>
      </c>
      <c r="G29" s="5">
        <f>+SUM(G26:G28)</f>
        <v>13.57766974017</v>
      </c>
      <c r="H29" s="20" t="s">
        <v>406</v>
      </c>
      <c r="I29" s="5">
        <f>+SUM(I26:I28)</f>
        <v>0.9391657646000009</v>
      </c>
      <c r="J29" s="5">
        <f>+SUM(J26:J28)</f>
        <v>0.29120208328999936</v>
      </c>
      <c r="K29" s="5">
        <f>+SUM(K26:K28)</f>
        <v>0.35812192761000111</v>
      </c>
      <c r="L29" s="5">
        <f>+SUM(L26:L28)</f>
        <v>-1.5037807970000927E-2</v>
      </c>
      <c r="M29" s="301"/>
    </row>
    <row r="30" spans="1:13" x14ac:dyDescent="0.25">
      <c r="A30" s="301"/>
      <c r="B30" s="267" t="s">
        <v>997</v>
      </c>
      <c r="C30" s="5"/>
      <c r="D30" s="6"/>
      <c r="E30" s="5"/>
      <c r="F30" s="5"/>
      <c r="G30" s="5"/>
      <c r="H30" s="5"/>
      <c r="I30" s="6"/>
      <c r="J30" s="6"/>
      <c r="K30" s="6"/>
      <c r="L30" s="6"/>
      <c r="M30" s="301"/>
    </row>
    <row r="31" spans="1:13" x14ac:dyDescent="0.25">
      <c r="A31" s="301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</row>
    <row r="32" spans="1:13" x14ac:dyDescent="0.25">
      <c r="A32" s="301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</row>
    <row r="33" spans="1:13" x14ac:dyDescent="0.25">
      <c r="A33" s="301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</row>
    <row r="34" spans="1:13" ht="36.75" x14ac:dyDescent="0.25">
      <c r="A34" s="301"/>
      <c r="B34" s="301"/>
      <c r="C34" s="349" t="s">
        <v>443</v>
      </c>
      <c r="D34" s="349" t="s">
        <v>211</v>
      </c>
      <c r="E34" s="349" t="s">
        <v>210</v>
      </c>
      <c r="F34" s="349" t="s">
        <v>444</v>
      </c>
      <c r="G34" s="301"/>
      <c r="H34" s="301"/>
      <c r="I34" s="301"/>
      <c r="J34" s="301"/>
      <c r="K34" s="301"/>
      <c r="L34" s="301"/>
      <c r="M34" s="301"/>
    </row>
    <row r="35" spans="1:13" x14ac:dyDescent="0.25">
      <c r="A35" s="345">
        <f t="shared" ref="A35:A82" si="1">YEAR(B35)</f>
        <v>2023</v>
      </c>
      <c r="B35" s="320">
        <v>44927</v>
      </c>
      <c r="C35" s="346">
        <v>12.640105</v>
      </c>
      <c r="D35" s="344" t="e">
        <v>#N/A</v>
      </c>
      <c r="E35" s="347"/>
      <c r="F35" s="347">
        <v>12.640105</v>
      </c>
      <c r="G35" s="303"/>
      <c r="H35" s="301"/>
      <c r="I35" s="301"/>
      <c r="J35" s="301"/>
      <c r="K35" s="301"/>
      <c r="L35" s="301"/>
      <c r="M35" s="301"/>
    </row>
    <row r="36" spans="1:13" x14ac:dyDescent="0.25">
      <c r="A36" s="345">
        <f t="shared" si="1"/>
        <v>2023</v>
      </c>
      <c r="B36" s="320">
        <v>44958</v>
      </c>
      <c r="C36" s="348">
        <v>12.620922999999999</v>
      </c>
      <c r="D36" s="101" t="e">
        <v>#N/A</v>
      </c>
      <c r="E36" s="347">
        <f t="shared" ref="E36:E45" si="2">AVERAGEIF($A$35:$A$96,A36,$F$35:$F$96)</f>
        <v>12.941431583333333</v>
      </c>
      <c r="F36" s="347">
        <v>12.620922999999999</v>
      </c>
      <c r="G36" s="303"/>
      <c r="H36" s="301"/>
      <c r="I36" s="301"/>
      <c r="J36" s="301"/>
      <c r="K36" s="301"/>
      <c r="L36" s="301"/>
      <c r="M36" s="301"/>
    </row>
    <row r="37" spans="1:13" x14ac:dyDescent="0.25">
      <c r="A37" s="345">
        <f t="shared" si="1"/>
        <v>2023</v>
      </c>
      <c r="B37" s="320">
        <v>44986</v>
      </c>
      <c r="C37" s="348">
        <v>12.867153999999999</v>
      </c>
      <c r="D37" s="101" t="e">
        <v>#N/A</v>
      </c>
      <c r="E37" s="347">
        <f t="shared" si="2"/>
        <v>12.941431583333333</v>
      </c>
      <c r="F37" s="347">
        <v>12.867153999999999</v>
      </c>
      <c r="G37" s="303"/>
      <c r="H37" s="301"/>
      <c r="I37" s="301"/>
      <c r="J37" s="301"/>
      <c r="K37" s="301"/>
      <c r="L37" s="301"/>
      <c r="M37" s="301"/>
    </row>
    <row r="38" spans="1:13" x14ac:dyDescent="0.25">
      <c r="A38" s="345">
        <f t="shared" si="1"/>
        <v>2023</v>
      </c>
      <c r="B38" s="320">
        <v>45017</v>
      </c>
      <c r="C38" s="348">
        <v>12.734163000000001</v>
      </c>
      <c r="D38" s="101" t="e">
        <v>#N/A</v>
      </c>
      <c r="E38" s="347">
        <f t="shared" si="2"/>
        <v>12.941431583333333</v>
      </c>
      <c r="F38" s="347">
        <v>12.734163000000001</v>
      </c>
      <c r="G38" s="303"/>
      <c r="H38" s="301"/>
      <c r="I38" s="301"/>
      <c r="J38" s="301"/>
      <c r="K38" s="301"/>
      <c r="L38" s="301"/>
      <c r="M38" s="301"/>
    </row>
    <row r="39" spans="1:13" x14ac:dyDescent="0.25">
      <c r="A39" s="345">
        <f t="shared" si="1"/>
        <v>2023</v>
      </c>
      <c r="B39" s="320">
        <v>45047</v>
      </c>
      <c r="C39" s="348">
        <v>12.73226</v>
      </c>
      <c r="D39" s="101" t="e">
        <v>#N/A</v>
      </c>
      <c r="E39" s="347">
        <f t="shared" si="2"/>
        <v>12.941431583333333</v>
      </c>
      <c r="F39" s="347">
        <v>12.73226</v>
      </c>
      <c r="G39" s="303"/>
      <c r="H39" s="301"/>
      <c r="I39" s="301"/>
      <c r="J39" s="301"/>
      <c r="K39" s="301"/>
      <c r="L39" s="301"/>
      <c r="M39" s="301"/>
    </row>
    <row r="40" spans="1:13" x14ac:dyDescent="0.25">
      <c r="A40" s="345">
        <f t="shared" si="1"/>
        <v>2023</v>
      </c>
      <c r="B40" s="320">
        <v>45078</v>
      </c>
      <c r="C40" s="348">
        <v>12.787032999999999</v>
      </c>
      <c r="D40" s="101" t="e">
        <v>#N/A</v>
      </c>
      <c r="E40" s="347">
        <f t="shared" si="2"/>
        <v>12.941431583333333</v>
      </c>
      <c r="F40" s="347">
        <v>12.787032999999999</v>
      </c>
      <c r="G40" s="303"/>
      <c r="H40" s="301"/>
      <c r="I40" s="301"/>
      <c r="J40" s="301"/>
      <c r="K40" s="301"/>
      <c r="L40" s="301"/>
      <c r="M40" s="301"/>
    </row>
    <row r="41" spans="1:13" x14ac:dyDescent="0.25">
      <c r="A41" s="345">
        <f t="shared" si="1"/>
        <v>2023</v>
      </c>
      <c r="B41" s="320">
        <v>45108</v>
      </c>
      <c r="C41" s="348">
        <v>12.912464</v>
      </c>
      <c r="D41" s="101" t="e">
        <v>#N/A</v>
      </c>
      <c r="E41" s="347">
        <f t="shared" si="2"/>
        <v>12.941431583333333</v>
      </c>
      <c r="F41" s="347">
        <v>12.912464</v>
      </c>
      <c r="G41" s="303"/>
      <c r="H41" s="301"/>
      <c r="I41" s="301"/>
      <c r="J41" s="301"/>
      <c r="K41" s="301"/>
      <c r="L41" s="301"/>
      <c r="M41" s="301"/>
    </row>
    <row r="42" spans="1:13" x14ac:dyDescent="0.25">
      <c r="A42" s="345">
        <f t="shared" si="1"/>
        <v>2023</v>
      </c>
      <c r="B42" s="320">
        <v>45139</v>
      </c>
      <c r="C42" s="348">
        <v>12.999148999999999</v>
      </c>
      <c r="D42" s="101" t="e">
        <v>#N/A</v>
      </c>
      <c r="E42" s="347">
        <f t="shared" si="2"/>
        <v>12.941431583333333</v>
      </c>
      <c r="F42" s="347">
        <v>12.999148999999999</v>
      </c>
      <c r="G42" s="303"/>
      <c r="H42" s="301"/>
      <c r="I42" s="301"/>
      <c r="J42" s="301"/>
      <c r="K42" s="301"/>
      <c r="L42" s="301"/>
      <c r="M42" s="301"/>
    </row>
    <row r="43" spans="1:13" x14ac:dyDescent="0.25">
      <c r="A43" s="345">
        <f t="shared" si="1"/>
        <v>2023</v>
      </c>
      <c r="B43" s="320">
        <v>45170</v>
      </c>
      <c r="C43" s="348">
        <v>13.17794</v>
      </c>
      <c r="D43" s="101" t="e">
        <v>#N/A</v>
      </c>
      <c r="E43" s="347">
        <f t="shared" si="2"/>
        <v>12.941431583333333</v>
      </c>
      <c r="F43" s="347">
        <v>13.17794</v>
      </c>
      <c r="G43" s="303"/>
      <c r="H43" s="301"/>
      <c r="I43" s="301"/>
      <c r="J43" s="301"/>
      <c r="K43" s="301"/>
      <c r="L43" s="301"/>
      <c r="M43" s="301"/>
    </row>
    <row r="44" spans="1:13" x14ac:dyDescent="0.25">
      <c r="A44" s="345">
        <f t="shared" si="1"/>
        <v>2023</v>
      </c>
      <c r="B44" s="320">
        <v>45200</v>
      </c>
      <c r="C44" s="348">
        <v>13.213355</v>
      </c>
      <c r="D44" s="101" t="e">
        <v>#N/A</v>
      </c>
      <c r="E44" s="347">
        <f t="shared" si="2"/>
        <v>12.941431583333333</v>
      </c>
      <c r="F44" s="347">
        <v>13.213355</v>
      </c>
      <c r="G44" s="303"/>
      <c r="H44" s="301"/>
      <c r="I44" s="301"/>
      <c r="J44" s="301"/>
      <c r="K44" s="301"/>
      <c r="L44" s="301"/>
      <c r="M44" s="301"/>
    </row>
    <row r="45" spans="1:13" x14ac:dyDescent="0.25">
      <c r="A45" s="345">
        <f t="shared" si="1"/>
        <v>2023</v>
      </c>
      <c r="B45" s="320">
        <v>45231</v>
      </c>
      <c r="C45" s="348">
        <v>13.315652999999999</v>
      </c>
      <c r="D45" s="101" t="e">
        <v>#N/A</v>
      </c>
      <c r="E45" s="347">
        <f t="shared" si="2"/>
        <v>12.941431583333333</v>
      </c>
      <c r="F45" s="347">
        <v>13.315652999999999</v>
      </c>
      <c r="G45" s="303"/>
      <c r="H45" s="301"/>
      <c r="I45" s="301"/>
      <c r="J45" s="301"/>
      <c r="K45" s="301"/>
      <c r="L45" s="301"/>
      <c r="M45" s="301"/>
    </row>
    <row r="46" spans="1:13" x14ac:dyDescent="0.25">
      <c r="A46" s="345">
        <f t="shared" si="1"/>
        <v>2023</v>
      </c>
      <c r="B46" s="320">
        <v>45261</v>
      </c>
      <c r="C46" s="348">
        <v>13.29698</v>
      </c>
      <c r="D46" s="101" t="e">
        <v>#N/A</v>
      </c>
      <c r="E46" s="347"/>
      <c r="F46" s="347">
        <v>13.29698</v>
      </c>
      <c r="G46" s="303"/>
      <c r="H46" s="301"/>
      <c r="I46" s="301"/>
      <c r="J46" s="301"/>
      <c r="K46" s="301"/>
      <c r="L46" s="301"/>
      <c r="M46" s="301"/>
    </row>
    <row r="47" spans="1:13" x14ac:dyDescent="0.25">
      <c r="A47" s="345">
        <f t="shared" si="1"/>
        <v>2024</v>
      </c>
      <c r="B47" s="320">
        <v>45292</v>
      </c>
      <c r="C47" s="348">
        <v>12.517327999999999</v>
      </c>
      <c r="D47" s="101" t="e">
        <v>#N/A</v>
      </c>
      <c r="E47" s="347"/>
      <c r="F47" s="347">
        <v>12.517327999999999</v>
      </c>
      <c r="G47" s="303"/>
      <c r="H47" s="301"/>
      <c r="I47" s="301"/>
      <c r="J47" s="301"/>
      <c r="K47" s="301"/>
      <c r="L47" s="301"/>
      <c r="M47" s="301"/>
    </row>
    <row r="48" spans="1:13" x14ac:dyDescent="0.25">
      <c r="A48" s="345">
        <f t="shared" si="1"/>
        <v>2024</v>
      </c>
      <c r="B48" s="320">
        <v>45323</v>
      </c>
      <c r="C48" s="348">
        <v>13.128899000000001</v>
      </c>
      <c r="D48" s="101" t="e">
        <v>#N/A</v>
      </c>
      <c r="E48" s="347">
        <f>AVERAGEIF($A$35:$A$96,A48,$F$35:$F$96)</f>
        <v>13.234537749999999</v>
      </c>
      <c r="F48" s="347">
        <v>13.128899000000001</v>
      </c>
      <c r="G48" s="303"/>
      <c r="H48" s="301"/>
      <c r="I48" s="301"/>
      <c r="J48" s="301"/>
      <c r="K48" s="301"/>
      <c r="L48" s="301"/>
      <c r="M48" s="301"/>
    </row>
    <row r="49" spans="1:13" x14ac:dyDescent="0.25">
      <c r="A49" s="345">
        <f t="shared" si="1"/>
        <v>2024</v>
      </c>
      <c r="B49" s="320">
        <v>45352</v>
      </c>
      <c r="C49" s="348">
        <v>13.190308999999999</v>
      </c>
      <c r="D49" s="101" t="e">
        <v>#N/A</v>
      </c>
      <c r="E49" s="347">
        <f t="shared" ref="E49:E57" si="3">AVERAGEIF($A$35:$A$96,A49,$F$35:$F$96)</f>
        <v>13.234537749999999</v>
      </c>
      <c r="F49" s="347">
        <v>13.190308999999999</v>
      </c>
      <c r="G49" s="303"/>
      <c r="H49" s="301"/>
      <c r="I49" s="301"/>
      <c r="J49" s="301"/>
      <c r="K49" s="301"/>
      <c r="L49" s="301"/>
      <c r="M49" s="301"/>
    </row>
    <row r="50" spans="1:13" x14ac:dyDescent="0.25">
      <c r="A50" s="345">
        <f t="shared" si="1"/>
        <v>2024</v>
      </c>
      <c r="B50" s="320">
        <v>45383</v>
      </c>
      <c r="C50" s="348">
        <v>13.313839</v>
      </c>
      <c r="D50" s="101" t="e">
        <v>#N/A</v>
      </c>
      <c r="E50" s="347">
        <f t="shared" si="3"/>
        <v>13.234537749999999</v>
      </c>
      <c r="F50" s="347">
        <v>13.313839</v>
      </c>
      <c r="G50" s="303"/>
      <c r="H50" s="301"/>
      <c r="I50" s="301"/>
      <c r="J50" s="301"/>
      <c r="K50" s="301"/>
      <c r="L50" s="301"/>
      <c r="M50" s="301"/>
    </row>
    <row r="51" spans="1:13" x14ac:dyDescent="0.25">
      <c r="A51" s="345">
        <f t="shared" si="1"/>
        <v>2024</v>
      </c>
      <c r="B51" s="320">
        <v>45413</v>
      </c>
      <c r="C51" s="348">
        <v>13.256073000000001</v>
      </c>
      <c r="D51" s="101" t="e">
        <v>#N/A</v>
      </c>
      <c r="E51" s="347">
        <f t="shared" si="3"/>
        <v>13.234537749999999</v>
      </c>
      <c r="F51" s="347">
        <v>13.256073000000001</v>
      </c>
      <c r="G51" s="303"/>
      <c r="H51" s="301"/>
      <c r="I51" s="301"/>
      <c r="J51" s="301"/>
      <c r="K51" s="301"/>
      <c r="L51" s="301"/>
      <c r="M51" s="301"/>
    </row>
    <row r="52" spans="1:13" x14ac:dyDescent="0.25">
      <c r="A52" s="345">
        <f t="shared" si="1"/>
        <v>2024</v>
      </c>
      <c r="B52" s="320">
        <v>45444</v>
      </c>
      <c r="C52" s="348">
        <v>13.251652</v>
      </c>
      <c r="D52" s="101" t="e">
        <v>#N/A</v>
      </c>
      <c r="E52" s="347">
        <f t="shared" si="3"/>
        <v>13.234537749999999</v>
      </c>
      <c r="F52" s="347">
        <v>13.251652</v>
      </c>
      <c r="G52" s="303"/>
      <c r="H52" s="301"/>
      <c r="I52" s="301"/>
      <c r="J52" s="301"/>
      <c r="K52" s="301"/>
      <c r="L52" s="301"/>
      <c r="M52" s="301"/>
    </row>
    <row r="53" spans="1:13" x14ac:dyDescent="0.25">
      <c r="A53" s="345">
        <f t="shared" si="1"/>
        <v>2024</v>
      </c>
      <c r="B53" s="320">
        <v>45474</v>
      </c>
      <c r="C53" s="348">
        <v>13.21224</v>
      </c>
      <c r="D53" s="101" t="e">
        <v>#N/A</v>
      </c>
      <c r="E53" s="347">
        <f t="shared" si="3"/>
        <v>13.234537749999999</v>
      </c>
      <c r="F53" s="347">
        <v>13.21224</v>
      </c>
      <c r="G53" s="303"/>
      <c r="H53" s="301"/>
      <c r="I53" s="301"/>
      <c r="J53" s="301"/>
      <c r="K53" s="301"/>
      <c r="L53" s="301"/>
      <c r="M53" s="301"/>
    </row>
    <row r="54" spans="1:13" x14ac:dyDescent="0.25">
      <c r="A54" s="345">
        <f t="shared" si="1"/>
        <v>2024</v>
      </c>
      <c r="B54" s="320">
        <v>45505</v>
      </c>
      <c r="C54" s="348">
        <v>13.41051</v>
      </c>
      <c r="D54" s="101" t="e">
        <v>#N/A</v>
      </c>
      <c r="E54" s="347">
        <f t="shared" si="3"/>
        <v>13.234537749999999</v>
      </c>
      <c r="F54" s="347">
        <v>13.41051</v>
      </c>
      <c r="G54" s="303"/>
      <c r="H54" s="301"/>
      <c r="I54" s="301"/>
      <c r="J54" s="301"/>
      <c r="K54" s="301"/>
      <c r="L54" s="301"/>
      <c r="M54" s="301"/>
    </row>
    <row r="55" spans="1:13" x14ac:dyDescent="0.25">
      <c r="A55" s="345">
        <f t="shared" si="1"/>
        <v>2024</v>
      </c>
      <c r="B55" s="320">
        <v>45536</v>
      </c>
      <c r="C55" s="348">
        <v>13.170586</v>
      </c>
      <c r="D55" s="101" t="e">
        <v>#N/A</v>
      </c>
      <c r="E55" s="347">
        <f t="shared" si="3"/>
        <v>13.234537749999999</v>
      </c>
      <c r="F55" s="347">
        <v>13.170586</v>
      </c>
      <c r="G55" s="303"/>
      <c r="H55" s="301"/>
      <c r="I55" s="301"/>
      <c r="J55" s="301"/>
      <c r="K55" s="301"/>
      <c r="L55" s="301"/>
      <c r="M55" s="301"/>
    </row>
    <row r="56" spans="1:13" x14ac:dyDescent="0.25">
      <c r="A56" s="345">
        <f t="shared" si="1"/>
        <v>2024</v>
      </c>
      <c r="B56" s="320">
        <v>45566</v>
      </c>
      <c r="C56" s="348">
        <v>13.529911999999999</v>
      </c>
      <c r="D56" s="101" t="e">
        <v>#N/A</v>
      </c>
      <c r="E56" s="347">
        <f t="shared" si="3"/>
        <v>13.234537749999999</v>
      </c>
      <c r="F56" s="347">
        <v>13.529911999999999</v>
      </c>
      <c r="G56" s="303"/>
      <c r="H56" s="301"/>
      <c r="I56" s="301"/>
      <c r="J56" s="301"/>
      <c r="K56" s="301"/>
      <c r="L56" s="301"/>
      <c r="M56" s="301"/>
    </row>
    <row r="57" spans="1:13" x14ac:dyDescent="0.25">
      <c r="A57" s="345">
        <f t="shared" si="1"/>
        <v>2024</v>
      </c>
      <c r="B57" s="320">
        <v>45597</v>
      </c>
      <c r="C57" s="348">
        <v>13.395830999999999</v>
      </c>
      <c r="D57" s="101" t="e">
        <v>#N/A</v>
      </c>
      <c r="E57" s="347">
        <f t="shared" si="3"/>
        <v>13.234537749999999</v>
      </c>
      <c r="F57" s="347">
        <v>13.395830999999999</v>
      </c>
      <c r="G57" s="303"/>
      <c r="H57" s="301"/>
      <c r="I57" s="301"/>
      <c r="J57" s="301"/>
      <c r="K57" s="301"/>
      <c r="L57" s="301"/>
      <c r="M57" s="301"/>
    </row>
    <row r="58" spans="1:13" x14ac:dyDescent="0.25">
      <c r="A58" s="345">
        <f t="shared" si="1"/>
        <v>2024</v>
      </c>
      <c r="B58" s="320">
        <v>45627</v>
      </c>
      <c r="C58" s="348">
        <v>13.437274</v>
      </c>
      <c r="D58" s="101" t="e">
        <v>#N/A</v>
      </c>
      <c r="E58" s="347"/>
      <c r="F58" s="347">
        <v>13.437274</v>
      </c>
      <c r="G58" s="303"/>
      <c r="H58" s="301"/>
      <c r="I58" s="301"/>
      <c r="J58" s="301"/>
      <c r="K58" s="301"/>
      <c r="L58" s="301"/>
      <c r="M58" s="301"/>
    </row>
    <row r="59" spans="1:13" x14ac:dyDescent="0.25">
      <c r="A59" s="345">
        <f t="shared" si="1"/>
        <v>2025</v>
      </c>
      <c r="B59" s="320">
        <v>45658</v>
      </c>
      <c r="C59" s="348">
        <v>13.140373</v>
      </c>
      <c r="D59" s="101" t="e">
        <v>#N/A</v>
      </c>
      <c r="E59" s="347"/>
      <c r="F59" s="347">
        <v>13.140373</v>
      </c>
      <c r="G59" s="303"/>
      <c r="H59" s="301"/>
      <c r="I59" s="301"/>
      <c r="J59" s="301"/>
      <c r="K59" s="301"/>
      <c r="L59" s="301"/>
      <c r="M59" s="301"/>
    </row>
    <row r="60" spans="1:13" x14ac:dyDescent="0.25">
      <c r="A60" s="345">
        <f t="shared" si="1"/>
        <v>2025</v>
      </c>
      <c r="B60" s="320">
        <v>45689</v>
      </c>
      <c r="C60" s="348">
        <v>13.239549999999999</v>
      </c>
      <c r="D60" s="101" t="e">
        <v>#N/A</v>
      </c>
      <c r="E60" s="347">
        <f>AVERAGEIF($A$35:$A$96,A60,$F$35:$F$96)</f>
        <v>13.590811064999999</v>
      </c>
      <c r="F60" s="347">
        <v>13.239549999999999</v>
      </c>
      <c r="G60" s="303"/>
      <c r="H60" s="301"/>
      <c r="I60" s="301"/>
      <c r="J60" s="301"/>
      <c r="K60" s="301"/>
      <c r="L60" s="301"/>
      <c r="M60" s="301"/>
    </row>
    <row r="61" spans="1:13" x14ac:dyDescent="0.25">
      <c r="A61" s="345">
        <f t="shared" si="1"/>
        <v>2025</v>
      </c>
      <c r="B61" s="320">
        <v>45717</v>
      </c>
      <c r="C61" s="348">
        <v>13.452956</v>
      </c>
      <c r="D61" s="101" t="e">
        <v>#N/A</v>
      </c>
      <c r="E61" s="347">
        <f t="shared" ref="E61:E69" si="4">AVERAGEIF($A$35:$A$96,A61,$F$35:$F$96)</f>
        <v>13.590811064999999</v>
      </c>
      <c r="F61" s="347">
        <v>13.452956</v>
      </c>
      <c r="G61" s="303"/>
      <c r="H61" s="301"/>
      <c r="I61" s="301"/>
      <c r="J61" s="301"/>
      <c r="K61" s="301"/>
      <c r="L61" s="301"/>
      <c r="M61" s="301"/>
    </row>
    <row r="62" spans="1:13" x14ac:dyDescent="0.25">
      <c r="A62" s="345">
        <f t="shared" si="1"/>
        <v>2025</v>
      </c>
      <c r="B62" s="320">
        <v>45748</v>
      </c>
      <c r="C62" s="348">
        <v>13.465611000000001</v>
      </c>
      <c r="D62" s="101" t="e">
        <v>#N/A</v>
      </c>
      <c r="E62" s="347">
        <f t="shared" si="4"/>
        <v>13.590811064999999</v>
      </c>
      <c r="F62" s="347">
        <v>13.465611000000001</v>
      </c>
      <c r="G62" s="303"/>
      <c r="H62" s="301"/>
      <c r="I62" s="301"/>
      <c r="J62" s="301"/>
      <c r="K62" s="301"/>
      <c r="L62" s="301"/>
      <c r="M62" s="301"/>
    </row>
    <row r="63" spans="1:13" x14ac:dyDescent="0.25">
      <c r="A63" s="345">
        <f t="shared" si="1"/>
        <v>2025</v>
      </c>
      <c r="B63" s="320">
        <v>45778</v>
      </c>
      <c r="C63" s="348">
        <v>13.446565</v>
      </c>
      <c r="D63" s="101" t="e">
        <v>#N/A</v>
      </c>
      <c r="E63" s="347">
        <f t="shared" si="4"/>
        <v>13.590811064999999</v>
      </c>
      <c r="F63" s="347">
        <v>13.446565</v>
      </c>
      <c r="G63" s="303"/>
      <c r="H63" s="301"/>
      <c r="I63" s="301"/>
      <c r="J63" s="301"/>
      <c r="K63" s="301"/>
      <c r="L63" s="301"/>
      <c r="M63" s="301"/>
    </row>
    <row r="64" spans="1:13" x14ac:dyDescent="0.25">
      <c r="A64" s="345">
        <f t="shared" si="1"/>
        <v>2025</v>
      </c>
      <c r="B64" s="320">
        <v>45809</v>
      </c>
      <c r="C64" s="348">
        <v>13.610484</v>
      </c>
      <c r="D64" s="101" t="e">
        <v>#N/A</v>
      </c>
      <c r="E64" s="347">
        <f t="shared" si="4"/>
        <v>13.590811064999999</v>
      </c>
      <c r="F64" s="347">
        <v>13.610484</v>
      </c>
      <c r="G64" s="303"/>
      <c r="H64" s="301"/>
      <c r="I64" s="301"/>
      <c r="J64" s="301"/>
      <c r="K64" s="301"/>
      <c r="L64" s="301"/>
      <c r="M64" s="301"/>
    </row>
    <row r="65" spans="1:13" x14ac:dyDescent="0.25">
      <c r="A65" s="345">
        <f t="shared" si="1"/>
        <v>2025</v>
      </c>
      <c r="B65" s="320">
        <v>45839</v>
      </c>
      <c r="C65" s="348">
        <v>13.707538</v>
      </c>
      <c r="D65" s="101" t="e">
        <v>#N/A</v>
      </c>
      <c r="E65" s="347">
        <f t="shared" si="4"/>
        <v>13.590811064999999</v>
      </c>
      <c r="F65" s="347">
        <v>13.707538</v>
      </c>
      <c r="G65" s="303"/>
      <c r="H65" s="301"/>
      <c r="I65" s="301"/>
      <c r="J65" s="301"/>
      <c r="K65" s="301"/>
      <c r="L65" s="301"/>
      <c r="M65" s="301"/>
    </row>
    <row r="66" spans="1:13" x14ac:dyDescent="0.25">
      <c r="A66" s="345">
        <f t="shared" si="1"/>
        <v>2025</v>
      </c>
      <c r="B66" s="320">
        <v>45870</v>
      </c>
      <c r="C66" s="348">
        <v>13.793866</v>
      </c>
      <c r="D66" s="101" t="e">
        <v>#N/A</v>
      </c>
      <c r="E66" s="347">
        <f t="shared" si="4"/>
        <v>13.590811064999999</v>
      </c>
      <c r="F66" s="347">
        <v>13.793866</v>
      </c>
      <c r="G66" s="303"/>
      <c r="H66" s="301"/>
      <c r="I66" s="301"/>
      <c r="J66" s="301"/>
      <c r="K66" s="301"/>
      <c r="L66" s="301"/>
      <c r="M66" s="301"/>
    </row>
    <row r="67" spans="1:13" x14ac:dyDescent="0.25">
      <c r="A67" s="345">
        <f t="shared" si="1"/>
        <v>2025</v>
      </c>
      <c r="B67" s="320">
        <v>45901</v>
      </c>
      <c r="C67" s="348">
        <v>13.784930229</v>
      </c>
      <c r="D67" s="101" t="e">
        <v>#N/A</v>
      </c>
      <c r="E67" s="347">
        <f t="shared" si="4"/>
        <v>13.590811064999999</v>
      </c>
      <c r="F67" s="347">
        <v>13.784930229</v>
      </c>
      <c r="G67" s="303"/>
      <c r="H67" s="301"/>
      <c r="I67" s="301"/>
      <c r="J67" s="301"/>
      <c r="K67" s="301"/>
      <c r="L67" s="301"/>
      <c r="M67" s="301"/>
    </row>
    <row r="68" spans="1:13" x14ac:dyDescent="0.25">
      <c r="A68" s="345">
        <f t="shared" si="1"/>
        <v>2025</v>
      </c>
      <c r="B68" s="320">
        <v>45931</v>
      </c>
      <c r="C68" s="348">
        <v>13.794959551</v>
      </c>
      <c r="D68" s="101">
        <v>13.794959551</v>
      </c>
      <c r="E68" s="347">
        <f t="shared" si="4"/>
        <v>13.590811064999999</v>
      </c>
      <c r="F68" s="347">
        <v>13.794959551</v>
      </c>
      <c r="G68" s="303"/>
      <c r="H68" s="301"/>
      <c r="I68" s="301"/>
      <c r="J68" s="301"/>
      <c r="K68" s="301"/>
      <c r="L68" s="301"/>
      <c r="M68" s="301"/>
    </row>
    <row r="69" spans="1:13" x14ac:dyDescent="0.25">
      <c r="A69" s="345">
        <f t="shared" si="1"/>
        <v>2025</v>
      </c>
      <c r="B69" s="320">
        <v>45962</v>
      </c>
      <c r="C69" s="348" t="e">
        <v>#N/A</v>
      </c>
      <c r="D69" s="101">
        <v>13.86416</v>
      </c>
      <c r="E69" s="347">
        <f t="shared" si="4"/>
        <v>13.590811064999999</v>
      </c>
      <c r="F69" s="347">
        <v>13.86416</v>
      </c>
      <c r="G69" s="303"/>
      <c r="H69" s="301"/>
      <c r="I69" s="301"/>
      <c r="J69" s="301"/>
      <c r="K69" s="301"/>
      <c r="L69" s="301"/>
      <c r="M69" s="301"/>
    </row>
    <row r="70" spans="1:13" x14ac:dyDescent="0.25">
      <c r="A70" s="345">
        <f t="shared" si="1"/>
        <v>2025</v>
      </c>
      <c r="B70" s="320">
        <v>45992</v>
      </c>
      <c r="C70" s="348" t="e">
        <v>#N/A</v>
      </c>
      <c r="D70" s="101">
        <v>13.788740000000001</v>
      </c>
      <c r="E70" s="347"/>
      <c r="F70" s="347">
        <v>13.788740000000001</v>
      </c>
      <c r="G70" s="303"/>
      <c r="H70" s="301"/>
      <c r="I70" s="301"/>
      <c r="J70" s="301"/>
      <c r="K70" s="301"/>
      <c r="L70" s="301"/>
      <c r="M70" s="301"/>
    </row>
    <row r="71" spans="1:13" x14ac:dyDescent="0.25">
      <c r="A71" s="345">
        <f t="shared" si="1"/>
        <v>2026</v>
      </c>
      <c r="B71" s="320">
        <v>46023</v>
      </c>
      <c r="C71" s="348" t="e">
        <v>#N/A</v>
      </c>
      <c r="D71" s="101">
        <v>13.749129999999999</v>
      </c>
      <c r="E71" s="347"/>
      <c r="F71" s="347">
        <v>13.749129999999999</v>
      </c>
      <c r="G71" s="303"/>
      <c r="H71" s="301"/>
      <c r="I71" s="301"/>
      <c r="J71" s="301"/>
      <c r="K71" s="301"/>
      <c r="L71" s="301"/>
      <c r="M71" s="301"/>
    </row>
    <row r="72" spans="1:13" x14ac:dyDescent="0.25">
      <c r="A72" s="345">
        <f t="shared" si="1"/>
        <v>2026</v>
      </c>
      <c r="B72" s="320">
        <v>46054</v>
      </c>
      <c r="C72" s="348" t="e">
        <v>#N/A</v>
      </c>
      <c r="D72" s="101">
        <v>13.71712</v>
      </c>
      <c r="E72" s="347">
        <f>AVERAGEIF($A$35:$A$96,A72,$F$35:$F$96)</f>
        <v>13.578542500000003</v>
      </c>
      <c r="F72" s="347">
        <v>13.71712</v>
      </c>
      <c r="G72" s="303"/>
      <c r="H72" s="301"/>
      <c r="I72" s="301"/>
      <c r="J72" s="301"/>
      <c r="K72" s="301"/>
      <c r="L72" s="301"/>
      <c r="M72" s="301"/>
    </row>
    <row r="73" spans="1:13" x14ac:dyDescent="0.25">
      <c r="A73" s="345">
        <f t="shared" si="1"/>
        <v>2026</v>
      </c>
      <c r="B73" s="320">
        <v>46082</v>
      </c>
      <c r="C73" s="348" t="e">
        <v>#N/A</v>
      </c>
      <c r="D73" s="101">
        <v>13.549469999999999</v>
      </c>
      <c r="E73" s="347">
        <f t="shared" ref="E73:E81" si="5">AVERAGEIF($A$35:$A$96,A73,$F$35:$F$96)</f>
        <v>13.578542500000003</v>
      </c>
      <c r="F73" s="347">
        <v>13.549469999999999</v>
      </c>
      <c r="G73" s="303"/>
      <c r="H73" s="301"/>
      <c r="I73" s="301"/>
      <c r="J73" s="301"/>
      <c r="K73" s="301"/>
      <c r="L73" s="301"/>
      <c r="M73" s="301"/>
    </row>
    <row r="74" spans="1:13" x14ac:dyDescent="0.25">
      <c r="A74" s="345">
        <f t="shared" si="1"/>
        <v>2026</v>
      </c>
      <c r="B74" s="320">
        <v>46113</v>
      </c>
      <c r="C74" s="348" t="e">
        <v>#N/A</v>
      </c>
      <c r="D74" s="101">
        <v>13.63987</v>
      </c>
      <c r="E74" s="347">
        <f t="shared" si="5"/>
        <v>13.578542500000003</v>
      </c>
      <c r="F74" s="347">
        <v>13.63987</v>
      </c>
      <c r="G74" s="303"/>
      <c r="H74" s="301"/>
      <c r="I74" s="301"/>
      <c r="J74" s="301"/>
      <c r="K74" s="301"/>
      <c r="L74" s="301"/>
      <c r="M74" s="301"/>
    </row>
    <row r="75" spans="1:13" x14ac:dyDescent="0.25">
      <c r="A75" s="345">
        <f t="shared" si="1"/>
        <v>2026</v>
      </c>
      <c r="B75" s="320">
        <v>46143</v>
      </c>
      <c r="C75" s="348" t="e">
        <v>#N/A</v>
      </c>
      <c r="D75" s="101">
        <v>13.593159999999999</v>
      </c>
      <c r="E75" s="347">
        <f t="shared" si="5"/>
        <v>13.578542500000003</v>
      </c>
      <c r="F75" s="347">
        <v>13.593159999999999</v>
      </c>
      <c r="G75" s="303"/>
      <c r="H75" s="301"/>
      <c r="I75" s="301"/>
      <c r="J75" s="301"/>
      <c r="K75" s="301"/>
      <c r="L75" s="301"/>
      <c r="M75" s="301"/>
    </row>
    <row r="76" spans="1:13" x14ac:dyDescent="0.25">
      <c r="A76" s="345">
        <f t="shared" si="1"/>
        <v>2026</v>
      </c>
      <c r="B76" s="320">
        <v>46174</v>
      </c>
      <c r="C76" s="348" t="e">
        <v>#N/A</v>
      </c>
      <c r="D76" s="101">
        <v>13.57532</v>
      </c>
      <c r="E76" s="347">
        <f t="shared" si="5"/>
        <v>13.578542500000003</v>
      </c>
      <c r="F76" s="347">
        <v>13.57532</v>
      </c>
      <c r="G76" s="303"/>
      <c r="H76" s="301"/>
      <c r="I76" s="301"/>
      <c r="J76" s="301"/>
      <c r="K76" s="301"/>
      <c r="L76" s="301"/>
      <c r="M76" s="301"/>
    </row>
    <row r="77" spans="1:13" x14ac:dyDescent="0.25">
      <c r="A77" s="345">
        <f t="shared" si="1"/>
        <v>2026</v>
      </c>
      <c r="B77" s="320">
        <v>46204</v>
      </c>
      <c r="C77" s="348" t="e">
        <v>#N/A</v>
      </c>
      <c r="D77" s="101">
        <v>13.48485</v>
      </c>
      <c r="E77" s="347">
        <f t="shared" si="5"/>
        <v>13.578542500000003</v>
      </c>
      <c r="F77" s="347">
        <v>13.48485</v>
      </c>
      <c r="G77" s="303"/>
      <c r="H77" s="301"/>
      <c r="I77" s="301"/>
      <c r="J77" s="301"/>
      <c r="K77" s="301"/>
      <c r="L77" s="301"/>
      <c r="M77" s="301"/>
    </row>
    <row r="78" spans="1:13" x14ac:dyDescent="0.25">
      <c r="A78" s="345">
        <f t="shared" si="1"/>
        <v>2026</v>
      </c>
      <c r="B78" s="320">
        <v>46235</v>
      </c>
      <c r="C78" s="348" t="e">
        <v>#N/A</v>
      </c>
      <c r="D78" s="101">
        <v>13.541740000000001</v>
      </c>
      <c r="E78" s="347">
        <f t="shared" si="5"/>
        <v>13.578542500000003</v>
      </c>
      <c r="F78" s="347">
        <v>13.541740000000001</v>
      </c>
      <c r="G78" s="303"/>
      <c r="H78" s="301"/>
      <c r="I78" s="301"/>
      <c r="J78" s="301"/>
      <c r="K78" s="301"/>
      <c r="L78" s="301"/>
      <c r="M78" s="301"/>
    </row>
    <row r="79" spans="1:13" x14ac:dyDescent="0.25">
      <c r="A79" s="345">
        <f t="shared" si="1"/>
        <v>2026</v>
      </c>
      <c r="B79" s="320">
        <v>46266</v>
      </c>
      <c r="C79" s="348" t="e">
        <v>#N/A</v>
      </c>
      <c r="D79" s="101">
        <v>13.392749999999999</v>
      </c>
      <c r="E79" s="347">
        <f t="shared" si="5"/>
        <v>13.578542500000003</v>
      </c>
      <c r="F79" s="347">
        <v>13.392749999999999</v>
      </c>
      <c r="G79" s="303"/>
      <c r="H79" s="301"/>
      <c r="I79" s="301"/>
      <c r="J79" s="301"/>
      <c r="K79" s="301"/>
      <c r="L79" s="301"/>
      <c r="M79" s="301"/>
    </row>
    <row r="80" spans="1:13" x14ac:dyDescent="0.25">
      <c r="A80" s="345">
        <f t="shared" si="1"/>
        <v>2026</v>
      </c>
      <c r="B80" s="320">
        <v>46296</v>
      </c>
      <c r="C80" s="348" t="e">
        <v>#N/A</v>
      </c>
      <c r="D80" s="101">
        <v>13.484439999999999</v>
      </c>
      <c r="E80" s="347">
        <f t="shared" si="5"/>
        <v>13.578542500000003</v>
      </c>
      <c r="F80" s="347">
        <v>13.484439999999999</v>
      </c>
      <c r="G80" s="303"/>
      <c r="H80" s="301"/>
      <c r="I80" s="301"/>
      <c r="J80" s="301"/>
      <c r="K80" s="301"/>
      <c r="L80" s="301"/>
      <c r="M80" s="301"/>
    </row>
    <row r="81" spans="1:13" x14ac:dyDescent="0.25">
      <c r="A81" s="345">
        <f t="shared" si="1"/>
        <v>2026</v>
      </c>
      <c r="B81" s="320">
        <v>46327</v>
      </c>
      <c r="C81" s="348" t="e">
        <v>#N/A</v>
      </c>
      <c r="D81" s="101">
        <v>13.60927</v>
      </c>
      <c r="E81" s="347">
        <f t="shared" si="5"/>
        <v>13.578542500000003</v>
      </c>
      <c r="F81" s="347">
        <v>13.60927</v>
      </c>
      <c r="G81" s="303"/>
      <c r="H81" s="301"/>
      <c r="I81" s="301"/>
      <c r="J81" s="301"/>
      <c r="K81" s="301"/>
      <c r="L81" s="301"/>
      <c r="M81" s="301"/>
    </row>
    <row r="82" spans="1:13" x14ac:dyDescent="0.25">
      <c r="A82" s="345">
        <f t="shared" si="1"/>
        <v>2026</v>
      </c>
      <c r="B82" s="320">
        <v>46357</v>
      </c>
      <c r="C82" s="348" t="e">
        <v>#N/A</v>
      </c>
      <c r="D82" s="101">
        <v>13.60539</v>
      </c>
      <c r="E82" s="347"/>
      <c r="F82" s="347">
        <v>13.60539</v>
      </c>
      <c r="G82" s="303"/>
      <c r="H82" s="301"/>
      <c r="I82" s="301"/>
      <c r="J82" s="301"/>
      <c r="K82" s="301"/>
      <c r="L82" s="301"/>
      <c r="M82" s="301"/>
    </row>
    <row r="83" spans="1:13" x14ac:dyDescent="0.25">
      <c r="A83" s="301"/>
      <c r="B83" s="301"/>
      <c r="C83" s="301"/>
      <c r="D83" s="301"/>
      <c r="E83" s="301"/>
      <c r="F83" s="301"/>
      <c r="G83" s="303"/>
      <c r="H83" s="301"/>
      <c r="I83" s="301"/>
      <c r="J83" s="301"/>
      <c r="K83" s="301"/>
      <c r="L83" s="301"/>
      <c r="M83" s="301"/>
    </row>
    <row r="84" spans="1:13" x14ac:dyDescent="0.25">
      <c r="A84" s="301"/>
      <c r="B84" s="301"/>
      <c r="C84" s="301"/>
      <c r="D84" s="301"/>
      <c r="E84" s="301"/>
      <c r="F84" s="301"/>
      <c r="G84" s="303"/>
      <c r="H84" s="301"/>
      <c r="I84" s="301"/>
      <c r="J84" s="301"/>
      <c r="K84" s="301"/>
      <c r="L84" s="301"/>
      <c r="M84" s="301"/>
    </row>
    <row r="85" spans="1:13" x14ac:dyDescent="0.25">
      <c r="A85" s="301"/>
      <c r="B85" s="301"/>
      <c r="C85" s="301"/>
      <c r="D85" s="301"/>
      <c r="E85" s="301"/>
      <c r="F85" s="301"/>
      <c r="G85" s="303"/>
      <c r="H85" s="301"/>
      <c r="I85" s="301"/>
      <c r="J85" s="301"/>
      <c r="K85" s="301"/>
      <c r="L85" s="301"/>
      <c r="M85" s="301"/>
    </row>
    <row r="86" spans="1:13" x14ac:dyDescent="0.25">
      <c r="A86" s="301"/>
      <c r="B86" s="301"/>
      <c r="C86" s="301"/>
      <c r="D86" s="301"/>
      <c r="E86" s="301"/>
      <c r="F86" s="301"/>
      <c r="G86" s="303"/>
      <c r="H86" s="301"/>
      <c r="I86" s="301"/>
      <c r="J86" s="301"/>
      <c r="K86" s="301"/>
      <c r="L86" s="301"/>
      <c r="M86" s="301"/>
    </row>
    <row r="87" spans="1:13" x14ac:dyDescent="0.25">
      <c r="A87" s="301"/>
      <c r="B87" s="301"/>
      <c r="C87" s="301"/>
      <c r="D87" s="301"/>
      <c r="E87" s="301"/>
      <c r="F87" s="301"/>
      <c r="G87" s="303"/>
      <c r="H87" s="301"/>
      <c r="I87" s="301"/>
      <c r="J87" s="301"/>
      <c r="K87" s="301"/>
      <c r="L87" s="301"/>
      <c r="M87" s="301"/>
    </row>
    <row r="88" spans="1:13" x14ac:dyDescent="0.25">
      <c r="A88" s="301"/>
      <c r="B88" s="301"/>
      <c r="C88" s="301"/>
      <c r="D88" s="301"/>
      <c r="E88" s="301"/>
      <c r="F88" s="301"/>
      <c r="G88" s="303"/>
      <c r="H88" s="301"/>
      <c r="I88" s="301"/>
      <c r="J88" s="301"/>
      <c r="K88" s="301"/>
      <c r="L88" s="301"/>
      <c r="M88" s="301"/>
    </row>
    <row r="89" spans="1:13" x14ac:dyDescent="0.25">
      <c r="A89" s="304"/>
      <c r="B89" s="179" t="s">
        <v>330</v>
      </c>
      <c r="C89" s="301"/>
      <c r="D89" s="301"/>
      <c r="E89" s="301"/>
      <c r="F89" s="301"/>
      <c r="G89" s="303"/>
      <c r="H89" s="301"/>
      <c r="I89" s="301"/>
      <c r="J89" s="301"/>
      <c r="K89" s="301"/>
      <c r="L89" s="301"/>
      <c r="M89" s="301"/>
    </row>
    <row r="90" spans="1:13" x14ac:dyDescent="0.25">
      <c r="A90" s="5">
        <v>2.5</v>
      </c>
      <c r="B90" s="5">
        <v>-2</v>
      </c>
      <c r="C90" s="301"/>
      <c r="D90" s="301"/>
      <c r="E90" s="301"/>
      <c r="F90" s="301"/>
      <c r="G90" s="303"/>
      <c r="H90" s="301"/>
      <c r="I90" s="301"/>
      <c r="J90" s="301"/>
      <c r="K90" s="301"/>
      <c r="L90" s="301"/>
      <c r="M90" s="301"/>
    </row>
    <row r="91" spans="1:13" x14ac:dyDescent="0.25">
      <c r="A91" s="5">
        <v>2.5</v>
      </c>
      <c r="B91" s="5">
        <v>10</v>
      </c>
      <c r="C91" s="301"/>
      <c r="D91" s="301"/>
      <c r="E91" s="301"/>
      <c r="F91" s="301"/>
      <c r="G91" s="303"/>
      <c r="H91" s="301"/>
      <c r="I91" s="301"/>
      <c r="J91" s="301"/>
      <c r="K91" s="301"/>
      <c r="L91" s="301"/>
      <c r="M91" s="301"/>
    </row>
    <row r="92" spans="1:13" x14ac:dyDescent="0.25">
      <c r="B92" s="99"/>
      <c r="C92" s="301"/>
      <c r="D92" s="301"/>
      <c r="E92" s="301"/>
      <c r="F92" s="301"/>
      <c r="G92" s="303"/>
      <c r="H92" s="301"/>
      <c r="I92" s="301"/>
      <c r="J92" s="301"/>
      <c r="K92" s="301"/>
      <c r="L92" s="301"/>
      <c r="M92" s="301"/>
    </row>
    <row r="93" spans="1:13" x14ac:dyDescent="0.25">
      <c r="B93" s="99"/>
      <c r="D93" s="104"/>
      <c r="F93" s="104"/>
      <c r="G93" s="103"/>
    </row>
    <row r="94" spans="1:13" x14ac:dyDescent="0.25">
      <c r="B94" s="99"/>
      <c r="D94" s="104"/>
      <c r="F94" s="104"/>
      <c r="G94" s="103"/>
    </row>
    <row r="95" spans="1:13" x14ac:dyDescent="0.25">
      <c r="B95" s="99"/>
      <c r="C95" s="104"/>
      <c r="D95" s="103"/>
      <c r="F95" s="104"/>
      <c r="G95" s="103"/>
    </row>
    <row r="96" spans="1:13" x14ac:dyDescent="0.25">
      <c r="B96" s="99"/>
      <c r="C96" s="104"/>
      <c r="D96" s="103"/>
      <c r="F96" s="104"/>
      <c r="G96" s="103"/>
    </row>
    <row r="97" spans="6:7" x14ac:dyDescent="0.25">
      <c r="F97" s="104"/>
      <c r="G97" s="103"/>
    </row>
    <row r="98" spans="6:7" x14ac:dyDescent="0.25">
      <c r="F98" s="104"/>
      <c r="G98" s="103"/>
    </row>
    <row r="99" spans="6:7" x14ac:dyDescent="0.25">
      <c r="F99" s="104"/>
      <c r="G99" s="103"/>
    </row>
    <row r="100" spans="6:7" x14ac:dyDescent="0.25">
      <c r="F100" s="104"/>
      <c r="G100" s="103"/>
    </row>
    <row r="101" spans="6:7" x14ac:dyDescent="0.25">
      <c r="F101" s="104"/>
      <c r="G101" s="103"/>
    </row>
    <row r="102" spans="6:7" x14ac:dyDescent="0.25">
      <c r="F102" s="104"/>
      <c r="G102" s="103"/>
    </row>
    <row r="103" spans="6:7" x14ac:dyDescent="0.25">
      <c r="F103" s="104"/>
      <c r="G103" s="103"/>
    </row>
    <row r="104" spans="6:7" x14ac:dyDescent="0.25">
      <c r="F104" s="104"/>
      <c r="G104" s="103"/>
    </row>
    <row r="105" spans="6:7" x14ac:dyDescent="0.25">
      <c r="F105" s="104"/>
      <c r="G105" s="103"/>
    </row>
    <row r="106" spans="6:7" x14ac:dyDescent="0.25">
      <c r="F106" s="104"/>
    </row>
    <row r="107" spans="6:7" x14ac:dyDescent="0.25">
      <c r="F107" s="104"/>
    </row>
    <row r="108" spans="6:7" x14ac:dyDescent="0.25">
      <c r="F108" s="104"/>
    </row>
    <row r="109" spans="6:7" x14ac:dyDescent="0.25">
      <c r="F109" s="104"/>
    </row>
    <row r="110" spans="6:7" x14ac:dyDescent="0.25">
      <c r="F110" s="104"/>
    </row>
    <row r="111" spans="6:7" x14ac:dyDescent="0.25">
      <c r="F111" s="104"/>
    </row>
    <row r="112" spans="6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  <row r="125" spans="6:6" x14ac:dyDescent="0.25">
      <c r="F125" s="104"/>
    </row>
    <row r="126" spans="6:6" x14ac:dyDescent="0.25">
      <c r="F126" s="104"/>
    </row>
    <row r="127" spans="6:6" x14ac:dyDescent="0.25">
      <c r="F127" s="104"/>
    </row>
    <row r="128" spans="6:6" x14ac:dyDescent="0.25">
      <c r="F128" s="104"/>
    </row>
    <row r="129" spans="6:6" x14ac:dyDescent="0.25">
      <c r="F129" s="104"/>
    </row>
    <row r="130" spans="6:6" x14ac:dyDescent="0.25">
      <c r="F130" s="104"/>
    </row>
  </sheetData>
  <mergeCells count="2">
    <mergeCell ref="C24:G24"/>
    <mergeCell ref="I24:L24"/>
  </mergeCells>
  <conditionalFormatting sqref="C35:D82">
    <cfRule type="expression" dxfId="21" priority="1" stopIfTrue="1">
      <formula>ISNA(C35)</formula>
    </cfRule>
  </conditionalFormatting>
  <hyperlinks>
    <hyperlink ref="A3" location="Contents!A1" display="Return to Contents" xr:uid="{00000000-0004-0000-0600-000000000000}"/>
  </hyperlinks>
  <pageMargins left="0.7" right="0.7" top="0.75" bottom="0.75" header="0.3" footer="0.3"/>
  <pageSetup scale="43" fitToHeight="0" orientation="portrait" verticalDpi="599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2:S63"/>
  <sheetViews>
    <sheetView workbookViewId="0"/>
  </sheetViews>
  <sheetFormatPr defaultRowHeight="12.75" x14ac:dyDescent="0.2"/>
  <cols>
    <col min="3" max="3" width="9.28515625" style="5"/>
    <col min="17" max="17" width="18" customWidth="1"/>
  </cols>
  <sheetData>
    <row r="2" spans="1:19" ht="15.75" x14ac:dyDescent="0.25">
      <c r="A2" s="31" t="s">
        <v>967</v>
      </c>
    </row>
    <row r="3" spans="1:19" x14ac:dyDescent="0.2">
      <c r="A3" s="16" t="s">
        <v>16</v>
      </c>
    </row>
    <row r="4" spans="1:19" x14ac:dyDescent="0.2">
      <c r="A4" s="277"/>
      <c r="B4" s="277"/>
      <c r="C4" s="294"/>
      <c r="D4" s="277"/>
      <c r="E4" s="277"/>
      <c r="F4" s="277"/>
      <c r="G4" s="277"/>
      <c r="H4" s="277"/>
      <c r="I4" s="277"/>
      <c r="J4" s="277"/>
      <c r="K4" s="277"/>
    </row>
    <row r="5" spans="1:19" ht="15" x14ac:dyDescent="0.25">
      <c r="A5" s="277"/>
      <c r="B5" s="277"/>
      <c r="C5" s="294"/>
      <c r="D5" s="277"/>
      <c r="E5" s="277"/>
      <c r="F5" s="277"/>
      <c r="G5" s="277"/>
      <c r="H5" s="277"/>
      <c r="I5" s="277"/>
      <c r="J5" s="277"/>
      <c r="K5" s="277"/>
      <c r="Q5" s="132" t="s">
        <v>331</v>
      </c>
      <c r="R5" s="182"/>
      <c r="S5" s="154"/>
    </row>
    <row r="6" spans="1:19" x14ac:dyDescent="0.2">
      <c r="A6" s="277"/>
      <c r="B6" s="277"/>
      <c r="C6" s="294"/>
      <c r="D6" s="277"/>
      <c r="E6" s="277"/>
      <c r="F6" s="277"/>
      <c r="G6" s="277"/>
      <c r="H6" s="277"/>
      <c r="I6" s="277"/>
      <c r="J6" s="277"/>
      <c r="K6" s="277"/>
      <c r="Q6" s="180" t="s">
        <v>184</v>
      </c>
      <c r="R6" s="177" t="s">
        <v>339</v>
      </c>
      <c r="S6" s="181"/>
    </row>
    <row r="7" spans="1:19" x14ac:dyDescent="0.2">
      <c r="A7" s="277"/>
      <c r="B7" s="277"/>
      <c r="C7" s="294"/>
      <c r="D7" s="277"/>
      <c r="E7" s="277"/>
      <c r="F7" s="277"/>
      <c r="G7" s="277"/>
      <c r="H7" s="277"/>
      <c r="I7" s="277"/>
      <c r="J7" s="277"/>
      <c r="K7" s="277"/>
    </row>
    <row r="8" spans="1:19" x14ac:dyDescent="0.2">
      <c r="A8" s="277"/>
      <c r="B8" s="277"/>
      <c r="C8" s="294"/>
      <c r="D8" s="277"/>
      <c r="E8" s="277"/>
      <c r="F8" s="277"/>
      <c r="G8" s="277"/>
      <c r="H8" s="277"/>
      <c r="I8" s="277"/>
      <c r="J8" s="277"/>
      <c r="K8" s="277"/>
    </row>
    <row r="9" spans="1:19" x14ac:dyDescent="0.2">
      <c r="A9" s="277"/>
      <c r="B9" s="277"/>
      <c r="C9" s="294"/>
      <c r="D9" s="277"/>
      <c r="E9" s="277"/>
      <c r="F9" s="277"/>
      <c r="G9" s="277"/>
      <c r="H9" s="277"/>
      <c r="I9" s="277"/>
      <c r="J9" s="277"/>
      <c r="K9" s="277"/>
    </row>
    <row r="10" spans="1:19" x14ac:dyDescent="0.2">
      <c r="A10" s="277"/>
      <c r="B10" s="277"/>
      <c r="C10" s="294"/>
      <c r="D10" s="277"/>
      <c r="E10" s="277"/>
      <c r="F10" s="277"/>
      <c r="G10" s="277"/>
      <c r="H10" s="277"/>
      <c r="I10" s="277"/>
      <c r="J10" s="277"/>
      <c r="K10" s="277"/>
    </row>
    <row r="11" spans="1:19" x14ac:dyDescent="0.2">
      <c r="A11" s="277"/>
      <c r="B11" s="277"/>
      <c r="C11" s="294"/>
      <c r="D11" s="277"/>
      <c r="E11" s="277"/>
      <c r="F11" s="277"/>
      <c r="G11" s="277"/>
      <c r="H11" s="277"/>
      <c r="I11" s="277"/>
      <c r="J11" s="277"/>
      <c r="K11" s="277"/>
    </row>
    <row r="12" spans="1:19" x14ac:dyDescent="0.2">
      <c r="A12" s="277"/>
      <c r="B12" s="277"/>
      <c r="C12" s="294"/>
      <c r="D12" s="277"/>
      <c r="E12" s="277"/>
      <c r="F12" s="277"/>
      <c r="G12" s="277"/>
      <c r="H12" s="277"/>
      <c r="I12" s="277"/>
      <c r="J12" s="277"/>
      <c r="K12" s="277"/>
    </row>
    <row r="13" spans="1:19" x14ac:dyDescent="0.2">
      <c r="A13" s="277"/>
      <c r="B13" s="277"/>
      <c r="C13" s="294"/>
      <c r="D13" s="277"/>
      <c r="E13" s="277"/>
      <c r="F13" s="277"/>
      <c r="G13" s="277"/>
      <c r="H13" s="277"/>
      <c r="I13" s="277"/>
      <c r="J13" s="277"/>
      <c r="K13" s="277"/>
    </row>
    <row r="14" spans="1:19" x14ac:dyDescent="0.2">
      <c r="A14" s="277"/>
      <c r="B14" s="277"/>
      <c r="C14" s="294"/>
      <c r="D14" s="277"/>
      <c r="E14" s="277"/>
      <c r="F14" s="277"/>
      <c r="G14" s="277"/>
      <c r="H14" s="277"/>
      <c r="I14" s="277"/>
      <c r="J14" s="277"/>
      <c r="K14" s="277"/>
    </row>
    <row r="15" spans="1:19" x14ac:dyDescent="0.2">
      <c r="A15" s="277"/>
      <c r="B15" s="277"/>
      <c r="C15" s="294"/>
      <c r="D15" s="277"/>
      <c r="E15" s="277"/>
      <c r="F15" s="277"/>
      <c r="G15" s="277"/>
      <c r="H15" s="277"/>
      <c r="I15" s="277"/>
      <c r="J15" s="277"/>
      <c r="K15" s="277"/>
    </row>
    <row r="16" spans="1:19" x14ac:dyDescent="0.2">
      <c r="A16" s="277"/>
      <c r="B16" s="277"/>
      <c r="C16" s="294"/>
      <c r="D16" s="277"/>
      <c r="E16" s="277"/>
      <c r="F16" s="277"/>
      <c r="G16" s="277"/>
      <c r="H16" s="277"/>
      <c r="I16" s="277"/>
      <c r="J16" s="277"/>
      <c r="K16" s="277"/>
    </row>
    <row r="17" spans="1:11" x14ac:dyDescent="0.2">
      <c r="A17" s="277"/>
      <c r="B17" s="277"/>
      <c r="C17" s="294"/>
      <c r="D17" s="277"/>
      <c r="E17" s="277"/>
      <c r="F17" s="277"/>
      <c r="G17" s="277"/>
      <c r="H17" s="277"/>
      <c r="I17" s="277"/>
      <c r="J17" s="277"/>
      <c r="K17" s="277"/>
    </row>
    <row r="18" spans="1:11" x14ac:dyDescent="0.2">
      <c r="A18" s="277"/>
      <c r="B18" s="277"/>
      <c r="C18" s="294"/>
      <c r="D18" s="277"/>
      <c r="E18" s="277"/>
      <c r="F18" s="277"/>
      <c r="G18" s="277"/>
      <c r="H18" s="277"/>
      <c r="I18" s="277"/>
      <c r="J18" s="277"/>
      <c r="K18" s="277"/>
    </row>
    <row r="19" spans="1:11" x14ac:dyDescent="0.2">
      <c r="A19" s="277"/>
      <c r="B19" s="277"/>
      <c r="C19" s="294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">
      <c r="A20" s="277"/>
      <c r="B20" s="277"/>
      <c r="C20" s="294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7"/>
      <c r="B21" s="277"/>
      <c r="C21" s="294"/>
      <c r="D21" s="277"/>
      <c r="E21" s="277"/>
      <c r="F21" s="277"/>
      <c r="G21" s="277"/>
      <c r="H21" s="277"/>
      <c r="I21" s="277"/>
      <c r="J21" s="277"/>
      <c r="K21" s="277"/>
    </row>
    <row r="22" spans="1:11" x14ac:dyDescent="0.2">
      <c r="A22" s="277"/>
      <c r="B22" s="277"/>
      <c r="C22" s="294"/>
      <c r="D22" s="277"/>
      <c r="E22" s="277"/>
      <c r="F22" s="277"/>
      <c r="G22" s="277"/>
      <c r="H22" s="277"/>
      <c r="I22" s="277"/>
      <c r="J22" s="277"/>
      <c r="K22" s="277"/>
    </row>
    <row r="23" spans="1:11" x14ac:dyDescent="0.2">
      <c r="A23" s="277"/>
      <c r="B23" s="277"/>
      <c r="C23" s="294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">
      <c r="A24" s="277"/>
      <c r="B24" s="277"/>
      <c r="C24" s="294"/>
      <c r="D24" s="277"/>
      <c r="E24" s="277"/>
      <c r="F24" s="277"/>
      <c r="G24" s="277"/>
      <c r="H24" s="277"/>
      <c r="I24" s="277"/>
      <c r="J24" s="277"/>
      <c r="K24" s="277"/>
    </row>
    <row r="25" spans="1:11" x14ac:dyDescent="0.2">
      <c r="A25" s="277"/>
      <c r="B25" s="277"/>
      <c r="C25" s="294"/>
      <c r="D25" s="277"/>
      <c r="E25" s="277"/>
      <c r="F25" s="277"/>
      <c r="G25" s="277"/>
      <c r="H25" s="277"/>
      <c r="I25" s="277"/>
      <c r="J25" s="277"/>
      <c r="K25" s="277"/>
    </row>
    <row r="26" spans="1:11" x14ac:dyDescent="0.2">
      <c r="B26" s="2"/>
      <c r="C26" t="s">
        <v>456</v>
      </c>
    </row>
    <row r="27" spans="1:11" ht="38.25" x14ac:dyDescent="0.2">
      <c r="B27" s="2"/>
      <c r="C27" s="398" t="s">
        <v>457</v>
      </c>
      <c r="D27" s="399" t="s">
        <v>998</v>
      </c>
    </row>
    <row r="28" spans="1:11" x14ac:dyDescent="0.2">
      <c r="B28" s="4" t="s">
        <v>12</v>
      </c>
      <c r="C28" s="8"/>
      <c r="D28" s="8"/>
    </row>
    <row r="29" spans="1:11" x14ac:dyDescent="0.2">
      <c r="B29">
        <v>2014</v>
      </c>
      <c r="C29"/>
      <c r="D29" s="5">
        <f>AVERAGE($C$30:$C$39)</f>
        <v>2.92198319303</v>
      </c>
    </row>
    <row r="30" spans="1:11" x14ac:dyDescent="0.2">
      <c r="B30">
        <v>2015</v>
      </c>
      <c r="C30" s="20">
        <v>1.7353199205000001</v>
      </c>
      <c r="D30" s="5">
        <f t="shared" ref="D30:D42" si="0">AVERAGE($C$30:$C$39)</f>
        <v>2.92198319303</v>
      </c>
    </row>
    <row r="31" spans="1:11" x14ac:dyDescent="0.2">
      <c r="B31">
        <v>2016</v>
      </c>
      <c r="C31" s="20">
        <v>1.4185009153000001</v>
      </c>
      <c r="D31" s="5">
        <f t="shared" si="0"/>
        <v>2.92198319303</v>
      </c>
    </row>
    <row r="32" spans="1:11" x14ac:dyDescent="0.2">
      <c r="B32">
        <v>2017</v>
      </c>
      <c r="C32" s="20">
        <v>2.2614246575000001</v>
      </c>
      <c r="D32" s="5">
        <f t="shared" si="0"/>
        <v>2.92198319303</v>
      </c>
    </row>
    <row r="33" spans="2:5" x14ac:dyDescent="0.2">
      <c r="B33">
        <v>2018</v>
      </c>
      <c r="C33" s="20">
        <v>1.4720986301000001</v>
      </c>
      <c r="D33" s="5">
        <f t="shared" si="0"/>
        <v>2.92198319303</v>
      </c>
    </row>
    <row r="34" spans="2:5" x14ac:dyDescent="0.2">
      <c r="B34">
        <v>2019</v>
      </c>
      <c r="C34" s="20">
        <v>2.2519248767</v>
      </c>
      <c r="D34" s="5">
        <f t="shared" si="0"/>
        <v>2.92198319303</v>
      </c>
    </row>
    <row r="35" spans="2:5" x14ac:dyDescent="0.2">
      <c r="B35">
        <v>2020</v>
      </c>
      <c r="C35" s="20">
        <v>5.1915175601000003</v>
      </c>
      <c r="D35" s="5">
        <f t="shared" si="0"/>
        <v>2.92198319303</v>
      </c>
    </row>
    <row r="36" spans="2:5" x14ac:dyDescent="0.2">
      <c r="B36">
        <v>2021</v>
      </c>
      <c r="C36" s="20">
        <v>5.0747616437999996</v>
      </c>
      <c r="D36" s="5">
        <f t="shared" si="0"/>
        <v>2.92198319303</v>
      </c>
    </row>
    <row r="37" spans="2:5" x14ac:dyDescent="0.2">
      <c r="B37">
        <v>2022</v>
      </c>
      <c r="C37" s="20">
        <v>2.1908558904</v>
      </c>
      <c r="D37" s="5">
        <f t="shared" si="0"/>
        <v>2.92198319303</v>
      </c>
    </row>
    <row r="38" spans="2:5" x14ac:dyDescent="0.2">
      <c r="B38">
        <v>2023</v>
      </c>
      <c r="C38" s="20">
        <v>3.4049879451999998</v>
      </c>
      <c r="D38" s="5">
        <f t="shared" si="0"/>
        <v>2.92198319303</v>
      </c>
    </row>
    <row r="39" spans="2:5" x14ac:dyDescent="0.2">
      <c r="B39">
        <v>2024</v>
      </c>
      <c r="C39" s="20">
        <v>4.2184398907</v>
      </c>
      <c r="D39" s="5">
        <f t="shared" si="0"/>
        <v>2.92198319303</v>
      </c>
    </row>
    <row r="40" spans="2:5" x14ac:dyDescent="0.2">
      <c r="B40">
        <v>2025</v>
      </c>
      <c r="C40" s="20">
        <v>3.9738821918</v>
      </c>
      <c r="D40" s="5">
        <f t="shared" si="0"/>
        <v>2.92198319303</v>
      </c>
    </row>
    <row r="41" spans="2:5" x14ac:dyDescent="0.2">
      <c r="B41">
        <v>2026</v>
      </c>
      <c r="C41" s="20">
        <v>3.8176356164</v>
      </c>
      <c r="D41" s="5">
        <f t="shared" si="0"/>
        <v>2.92198319303</v>
      </c>
    </row>
    <row r="42" spans="2:5" x14ac:dyDescent="0.2">
      <c r="B42" s="8">
        <f>B41+1</f>
        <v>2027</v>
      </c>
      <c r="C42" s="44"/>
      <c r="D42" s="43">
        <f t="shared" si="0"/>
        <v>2.92198319303</v>
      </c>
    </row>
    <row r="43" spans="2:5" x14ac:dyDescent="0.2">
      <c r="B43" s="267" t="s">
        <v>997</v>
      </c>
      <c r="C43"/>
    </row>
    <row r="44" spans="2:5" x14ac:dyDescent="0.2">
      <c r="B44" s="23" t="str">
        <f>"Note: Black line represents "&amp;$D$27&amp;" ("&amp;ROUND($D$42,1)&amp;" million barrels per day)."</f>
        <v>Note: Black line represents 2015-2024 average (2.9 million barrels per day).</v>
      </c>
      <c r="C44"/>
    </row>
    <row r="45" spans="2:5" x14ac:dyDescent="0.2">
      <c r="C45"/>
    </row>
    <row r="46" spans="2:5" x14ac:dyDescent="0.2">
      <c r="B46" s="4"/>
      <c r="C46" s="64" t="s">
        <v>0</v>
      </c>
    </row>
    <row r="47" spans="2:5" x14ac:dyDescent="0.2">
      <c r="B47" s="21">
        <v>10.8</v>
      </c>
      <c r="C47" s="21">
        <v>0</v>
      </c>
      <c r="E47" s="21" t="s">
        <v>564</v>
      </c>
    </row>
    <row r="48" spans="2:5" x14ac:dyDescent="0.2">
      <c r="B48" s="54">
        <v>10.8</v>
      </c>
      <c r="C48" s="54">
        <v>1</v>
      </c>
    </row>
    <row r="49" spans="2:3" x14ac:dyDescent="0.2">
      <c r="B49" s="5"/>
      <c r="C49"/>
    </row>
    <row r="50" spans="2:3" x14ac:dyDescent="0.2">
      <c r="B50" s="5"/>
      <c r="C50"/>
    </row>
    <row r="51" spans="2:3" x14ac:dyDescent="0.2">
      <c r="B51" s="5"/>
      <c r="C51"/>
    </row>
    <row r="52" spans="2:3" x14ac:dyDescent="0.2">
      <c r="B52" s="5"/>
      <c r="C52"/>
    </row>
    <row r="53" spans="2:3" x14ac:dyDescent="0.2">
      <c r="B53" s="5"/>
      <c r="C53"/>
    </row>
    <row r="54" spans="2:3" x14ac:dyDescent="0.2">
      <c r="B54" s="5"/>
      <c r="C54"/>
    </row>
    <row r="55" spans="2:3" x14ac:dyDescent="0.2">
      <c r="B55" s="5"/>
      <c r="C55"/>
    </row>
    <row r="56" spans="2:3" x14ac:dyDescent="0.2">
      <c r="B56" s="5"/>
      <c r="C56"/>
    </row>
    <row r="57" spans="2:3" x14ac:dyDescent="0.2">
      <c r="B57" s="5"/>
      <c r="C57"/>
    </row>
    <row r="58" spans="2:3" x14ac:dyDescent="0.2">
      <c r="B58" s="5"/>
      <c r="C58"/>
    </row>
    <row r="59" spans="2:3" x14ac:dyDescent="0.2">
      <c r="B59" s="5"/>
      <c r="C59"/>
    </row>
    <row r="60" spans="2:3" x14ac:dyDescent="0.2">
      <c r="B60" s="5"/>
      <c r="C60"/>
    </row>
    <row r="61" spans="2:3" x14ac:dyDescent="0.2">
      <c r="B61" s="5"/>
      <c r="C61"/>
    </row>
    <row r="62" spans="2:3" x14ac:dyDescent="0.2">
      <c r="B62" s="5"/>
      <c r="C62"/>
    </row>
    <row r="63" spans="2:3" x14ac:dyDescent="0.2">
      <c r="B63" s="5"/>
      <c r="C63"/>
    </row>
  </sheetData>
  <hyperlinks>
    <hyperlink ref="A3" location="Contents!A1" display="Return to Contents" xr:uid="{00000000-0004-0000-0700-000000000000}"/>
  </hyperlinks>
  <pageMargins left="0.75" right="0.75" top="1" bottom="1" header="0.5" footer="0.5"/>
  <pageSetup scale="90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B124"/>
  <sheetViews>
    <sheetView zoomScaleNormal="100" workbookViewId="0"/>
  </sheetViews>
  <sheetFormatPr defaultColWidth="9.28515625" defaultRowHeight="15" x14ac:dyDescent="0.25"/>
  <cols>
    <col min="1" max="1" width="9.28515625" style="97"/>
    <col min="2" max="2" width="14.7109375" style="97" customWidth="1"/>
    <col min="3" max="13" width="9.28515625" style="97"/>
    <col min="14" max="15" width="9.28515625" style="98"/>
    <col min="16" max="16" width="9.28515625" style="97"/>
    <col min="17" max="17" width="14.28515625" style="97" customWidth="1"/>
    <col min="18" max="18" width="13.5703125" style="97" customWidth="1"/>
    <col min="19" max="26" width="9.28515625" style="97"/>
    <col min="27" max="28" width="9.28515625" style="98"/>
    <col min="29" max="16384" width="9.28515625" style="97"/>
  </cols>
  <sheetData>
    <row r="1" spans="1:18" x14ac:dyDescent="0.25">
      <c r="M1" s="110"/>
    </row>
    <row r="2" spans="1:18" ht="15.75" x14ac:dyDescent="0.25">
      <c r="A2" s="31" t="s">
        <v>967</v>
      </c>
      <c r="M2" s="110"/>
      <c r="N2" s="351"/>
    </row>
    <row r="3" spans="1:18" x14ac:dyDescent="0.25">
      <c r="A3" s="16" t="s">
        <v>16</v>
      </c>
      <c r="L3" s="98"/>
      <c r="M3" s="98"/>
      <c r="Q3" s="102"/>
    </row>
    <row r="4" spans="1:18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98"/>
      <c r="M4" s="98"/>
      <c r="Q4" s="102"/>
    </row>
    <row r="5" spans="1:18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98"/>
      <c r="M5" s="98"/>
      <c r="Q5" s="132" t="s">
        <v>331</v>
      </c>
      <c r="R5" s="133"/>
    </row>
    <row r="6" spans="1:18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98"/>
      <c r="M6" s="98"/>
      <c r="Q6" s="230" t="s">
        <v>308</v>
      </c>
      <c r="R6" s="161" t="s">
        <v>307</v>
      </c>
    </row>
    <row r="7" spans="1:18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98"/>
      <c r="M7" s="98"/>
      <c r="Q7" s="230" t="s">
        <v>310</v>
      </c>
      <c r="R7" s="161" t="s">
        <v>309</v>
      </c>
    </row>
    <row r="8" spans="1:18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98"/>
      <c r="M8" s="98"/>
      <c r="Q8" s="230"/>
      <c r="R8" s="161"/>
    </row>
    <row r="9" spans="1:18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98"/>
      <c r="M9" s="98"/>
      <c r="Q9" s="159" t="s">
        <v>338</v>
      </c>
      <c r="R9" s="163" t="s">
        <v>281</v>
      </c>
    </row>
    <row r="10" spans="1:18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98"/>
      <c r="M10" s="98"/>
    </row>
    <row r="11" spans="1:18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98"/>
      <c r="M11" s="98"/>
    </row>
    <row r="12" spans="1:18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98"/>
      <c r="M12" s="98"/>
    </row>
    <row r="13" spans="1:18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98"/>
      <c r="M13" s="98"/>
    </row>
    <row r="14" spans="1:18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98"/>
      <c r="M14" s="98"/>
    </row>
    <row r="15" spans="1:18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98"/>
      <c r="M15" s="98"/>
    </row>
    <row r="16" spans="1:18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98"/>
      <c r="M16" s="98"/>
    </row>
    <row r="17" spans="1:26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98"/>
      <c r="M17" s="98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98"/>
      <c r="M18" s="98"/>
    </row>
    <row r="19" spans="1:26" x14ac:dyDescent="0.25">
      <c r="A19" s="106"/>
      <c r="B19" s="106"/>
      <c r="C19" s="106"/>
      <c r="D19" s="106"/>
      <c r="E19" s="106"/>
      <c r="F19" s="106"/>
      <c r="G19" s="137"/>
      <c r="H19" s="137"/>
      <c r="I19" s="106"/>
      <c r="J19" s="106"/>
      <c r="K19" s="106"/>
      <c r="L19" s="98"/>
      <c r="M19" s="98"/>
    </row>
    <row r="20" spans="1:26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38"/>
      <c r="L20" s="98"/>
      <c r="M20" s="98"/>
    </row>
    <row r="21" spans="1:26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98"/>
      <c r="M21" s="98"/>
    </row>
    <row r="24" spans="1:26" x14ac:dyDescent="0.25">
      <c r="A24"/>
      <c r="B24"/>
      <c r="C24" s="463" t="s">
        <v>41</v>
      </c>
      <c r="D24" s="463"/>
      <c r="E24" s="463"/>
      <c r="F24" s="463"/>
      <c r="G24" s="463"/>
      <c r="H24" s="23"/>
      <c r="I24" s="463" t="s">
        <v>42</v>
      </c>
      <c r="J24" s="463"/>
      <c r="K24" s="463"/>
      <c r="L24" s="463"/>
    </row>
    <row r="25" spans="1:26" x14ac:dyDescent="0.25">
      <c r="A25"/>
      <c r="B25" s="8"/>
      <c r="C25" s="59">
        <v>2022</v>
      </c>
      <c r="D25" s="59">
        <v>2023</v>
      </c>
      <c r="E25" s="59">
        <v>2024</v>
      </c>
      <c r="F25" s="59">
        <v>2025</v>
      </c>
      <c r="G25" s="59">
        <v>2026</v>
      </c>
      <c r="H25" s="23"/>
      <c r="I25" s="59">
        <v>2023</v>
      </c>
      <c r="J25" s="59">
        <v>2024</v>
      </c>
      <c r="K25" s="59">
        <v>2025</v>
      </c>
      <c r="L25" s="59">
        <v>2026</v>
      </c>
    </row>
    <row r="26" spans="1:26" x14ac:dyDescent="0.25">
      <c r="A26"/>
      <c r="B26" s="230" t="s">
        <v>308</v>
      </c>
      <c r="C26" s="114">
        <v>45.664851865999999</v>
      </c>
      <c r="D26" s="60">
        <v>45.713830899999998</v>
      </c>
      <c r="E26" s="60">
        <v>45.856249145</v>
      </c>
      <c r="F26" s="60">
        <v>45.773204409000002</v>
      </c>
      <c r="G26" s="60">
        <v>45.859447287000002</v>
      </c>
      <c r="H26" s="17" t="s">
        <v>602</v>
      </c>
      <c r="I26" s="14">
        <f t="shared" ref="I26:L27" si="0">D26-C26</f>
        <v>4.8979033999998478E-2</v>
      </c>
      <c r="J26" s="14">
        <f t="shared" si="0"/>
        <v>0.14241824500000178</v>
      </c>
      <c r="K26" s="14">
        <f t="shared" si="0"/>
        <v>-8.3044735999997954E-2</v>
      </c>
      <c r="L26" s="14">
        <f t="shared" si="0"/>
        <v>8.6242878000000189E-2</v>
      </c>
    </row>
    <row r="27" spans="1:26" x14ac:dyDescent="0.25">
      <c r="A27" s="98"/>
      <c r="B27" s="230" t="s">
        <v>310</v>
      </c>
      <c r="C27" s="60">
        <v>54.011448999999999</v>
      </c>
      <c r="D27" s="60">
        <v>56.307789999999997</v>
      </c>
      <c r="E27" s="60">
        <v>57.232590678999998</v>
      </c>
      <c r="F27" s="60">
        <v>58.365414170000001</v>
      </c>
      <c r="G27" s="60">
        <v>59.336480027999997</v>
      </c>
      <c r="H27" s="17" t="s">
        <v>310</v>
      </c>
      <c r="I27" s="14">
        <f t="shared" si="0"/>
        <v>2.2963409999999982</v>
      </c>
      <c r="J27" s="14">
        <f t="shared" si="0"/>
        <v>0.92480067900000051</v>
      </c>
      <c r="K27" s="14">
        <f t="shared" si="0"/>
        <v>1.1328234910000035</v>
      </c>
      <c r="L27" s="14">
        <f t="shared" si="0"/>
        <v>0.97106585799999579</v>
      </c>
    </row>
    <row r="28" spans="1:26" s="98" customFormat="1" x14ac:dyDescent="0.25">
      <c r="B28" s="397" t="s">
        <v>338</v>
      </c>
      <c r="C28" s="265">
        <v>99.676300866000005</v>
      </c>
      <c r="D28" s="265">
        <v>102.0216209</v>
      </c>
      <c r="E28" s="265">
        <v>103.08883982</v>
      </c>
      <c r="F28" s="265">
        <v>104.13861858</v>
      </c>
      <c r="G28" s="265">
        <v>105.19592731</v>
      </c>
      <c r="H28"/>
      <c r="I28" s="266">
        <f>+D28-C28</f>
        <v>2.3453200339999967</v>
      </c>
      <c r="J28" s="266">
        <f>+E28-D28</f>
        <v>1.067218920000002</v>
      </c>
      <c r="K28" s="266">
        <f>+F28-E28</f>
        <v>1.0497787599999953</v>
      </c>
      <c r="L28" s="266">
        <f>+G28-F28</f>
        <v>1.0573087300000026</v>
      </c>
      <c r="M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 s="98" customFormat="1" x14ac:dyDescent="0.25">
      <c r="B29" s="267" t="s">
        <v>997</v>
      </c>
      <c r="C29"/>
      <c r="D29" s="2"/>
      <c r="E29"/>
      <c r="F29"/>
      <c r="G29"/>
      <c r="H29"/>
      <c r="I29" s="396"/>
      <c r="J29" s="396"/>
      <c r="K29" s="396"/>
      <c r="L29" s="396"/>
      <c r="M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</row>
    <row r="30" spans="1:26" x14ac:dyDescent="0.25">
      <c r="B30" s="99"/>
      <c r="D30" s="104"/>
      <c r="F30" s="104"/>
      <c r="G30" s="103"/>
    </row>
    <row r="31" spans="1:26" x14ac:dyDescent="0.25">
      <c r="C31" s="287" t="s">
        <v>435</v>
      </c>
      <c r="D31" s="287" t="s">
        <v>436</v>
      </c>
      <c r="E31" s="333" t="s">
        <v>210</v>
      </c>
      <c r="F31" s="333" t="s">
        <v>444</v>
      </c>
      <c r="G31" s="103"/>
    </row>
    <row r="32" spans="1:26" x14ac:dyDescent="0.25">
      <c r="A32">
        <f>+YEAR(B32)</f>
        <v>2023</v>
      </c>
      <c r="B32" s="95">
        <v>44927</v>
      </c>
      <c r="C32" s="334">
        <v>98.533904757000002</v>
      </c>
      <c r="D32" s="335" t="e">
        <v>#N/A</v>
      </c>
      <c r="F32" s="392">
        <v>98.533904757000002</v>
      </c>
      <c r="G32" s="103"/>
    </row>
    <row r="33" spans="1:7" x14ac:dyDescent="0.25">
      <c r="A33">
        <f t="shared" ref="A33:A79" si="1">+YEAR(B33)</f>
        <v>2023</v>
      </c>
      <c r="B33" s="95">
        <v>44958</v>
      </c>
      <c r="C33" s="334">
        <v>102.13068330999999</v>
      </c>
      <c r="D33" s="335" t="e">
        <v>#N/A</v>
      </c>
      <c r="E33" s="104">
        <f>AVERAGEIF($A$32:$A$79,A33,$F$32:$F$79)</f>
        <v>102.02718892308333</v>
      </c>
      <c r="F33" s="392">
        <v>102.13068330999999</v>
      </c>
      <c r="G33" s="103"/>
    </row>
    <row r="34" spans="1:7" x14ac:dyDescent="0.25">
      <c r="A34">
        <f t="shared" si="1"/>
        <v>2023</v>
      </c>
      <c r="B34" s="95">
        <v>44986</v>
      </c>
      <c r="C34" s="334">
        <v>101.58811247</v>
      </c>
      <c r="D34" s="335" t="e">
        <v>#N/A</v>
      </c>
      <c r="E34" s="104">
        <f t="shared" ref="E34:E42" si="2">AVERAGEIF($A$32:$A$79,A34,$F$32:$F$79)</f>
        <v>102.02718892308333</v>
      </c>
      <c r="F34" s="392">
        <v>101.58811247</v>
      </c>
      <c r="G34" s="103"/>
    </row>
    <row r="35" spans="1:7" x14ac:dyDescent="0.25">
      <c r="A35">
        <f t="shared" si="1"/>
        <v>2023</v>
      </c>
      <c r="B35" s="95">
        <v>45017</v>
      </c>
      <c r="C35" s="334">
        <v>100.6434363</v>
      </c>
      <c r="D35" s="335" t="e">
        <v>#N/A</v>
      </c>
      <c r="E35" s="104">
        <f t="shared" si="2"/>
        <v>102.02718892308333</v>
      </c>
      <c r="F35" s="392">
        <v>100.6434363</v>
      </c>
      <c r="G35" s="103"/>
    </row>
    <row r="36" spans="1:7" x14ac:dyDescent="0.25">
      <c r="A36">
        <f t="shared" si="1"/>
        <v>2023</v>
      </c>
      <c r="B36" s="95">
        <v>45047</v>
      </c>
      <c r="C36" s="334">
        <v>102.20332551</v>
      </c>
      <c r="D36" s="335" t="e">
        <v>#N/A</v>
      </c>
      <c r="E36" s="104">
        <f t="shared" si="2"/>
        <v>102.02718892308333</v>
      </c>
      <c r="F36" s="392">
        <v>102.20332551</v>
      </c>
      <c r="G36" s="103"/>
    </row>
    <row r="37" spans="1:7" x14ac:dyDescent="0.25">
      <c r="A37">
        <f t="shared" si="1"/>
        <v>2023</v>
      </c>
      <c r="B37" s="95">
        <v>45078</v>
      </c>
      <c r="C37" s="334">
        <v>103.64287662</v>
      </c>
      <c r="D37" s="335" t="e">
        <v>#N/A</v>
      </c>
      <c r="E37" s="104">
        <f t="shared" si="2"/>
        <v>102.02718892308333</v>
      </c>
      <c r="F37" s="392">
        <v>103.64287662</v>
      </c>
      <c r="G37" s="103"/>
    </row>
    <row r="38" spans="1:7" x14ac:dyDescent="0.25">
      <c r="A38">
        <f t="shared" si="1"/>
        <v>2023</v>
      </c>
      <c r="B38" s="95">
        <v>45108</v>
      </c>
      <c r="C38" s="334">
        <v>102.3873919</v>
      </c>
      <c r="D38" s="335" t="e">
        <v>#N/A</v>
      </c>
      <c r="E38" s="104">
        <f t="shared" si="2"/>
        <v>102.02718892308333</v>
      </c>
      <c r="F38" s="392">
        <v>102.3873919</v>
      </c>
      <c r="G38" s="103"/>
    </row>
    <row r="39" spans="1:7" x14ac:dyDescent="0.25">
      <c r="A39">
        <f t="shared" si="1"/>
        <v>2023</v>
      </c>
      <c r="B39" s="95">
        <v>45139</v>
      </c>
      <c r="C39" s="334">
        <v>102.67003821</v>
      </c>
      <c r="D39" s="335" t="e">
        <v>#N/A</v>
      </c>
      <c r="E39" s="104">
        <f t="shared" si="2"/>
        <v>102.02718892308333</v>
      </c>
      <c r="F39" s="392">
        <v>102.67003821</v>
      </c>
      <c r="G39" s="103"/>
    </row>
    <row r="40" spans="1:7" x14ac:dyDescent="0.25">
      <c r="A40">
        <f t="shared" si="1"/>
        <v>2023</v>
      </c>
      <c r="B40" s="95">
        <v>45170</v>
      </c>
      <c r="C40" s="334">
        <v>102.70020996</v>
      </c>
      <c r="D40" s="335" t="e">
        <v>#N/A</v>
      </c>
      <c r="E40" s="104">
        <f t="shared" si="2"/>
        <v>102.02718892308333</v>
      </c>
      <c r="F40" s="392">
        <v>102.70020996</v>
      </c>
      <c r="G40" s="103"/>
    </row>
    <row r="41" spans="1:7" x14ac:dyDescent="0.25">
      <c r="A41">
        <f t="shared" si="1"/>
        <v>2023</v>
      </c>
      <c r="B41" s="95">
        <v>45200</v>
      </c>
      <c r="C41" s="334">
        <v>101.96460621</v>
      </c>
      <c r="D41" s="335" t="e">
        <v>#N/A</v>
      </c>
      <c r="E41" s="104">
        <f t="shared" si="2"/>
        <v>102.02718892308333</v>
      </c>
      <c r="F41" s="392">
        <v>101.96460621</v>
      </c>
      <c r="G41" s="103"/>
    </row>
    <row r="42" spans="1:7" x14ac:dyDescent="0.25">
      <c r="A42">
        <f t="shared" si="1"/>
        <v>2023</v>
      </c>
      <c r="B42" s="95">
        <v>45231</v>
      </c>
      <c r="C42" s="334">
        <v>102.84407782</v>
      </c>
      <c r="D42" s="335" t="e">
        <v>#N/A</v>
      </c>
      <c r="E42" s="104">
        <f t="shared" si="2"/>
        <v>102.02718892308333</v>
      </c>
      <c r="F42" s="392">
        <v>102.84407782</v>
      </c>
      <c r="G42" s="103"/>
    </row>
    <row r="43" spans="1:7" x14ac:dyDescent="0.25">
      <c r="A43">
        <f t="shared" si="1"/>
        <v>2023</v>
      </c>
      <c r="B43" s="95">
        <v>45261</v>
      </c>
      <c r="C43" s="334">
        <v>103.01760401</v>
      </c>
      <c r="D43" s="335" t="e">
        <v>#N/A</v>
      </c>
      <c r="F43" s="392">
        <v>103.01760401</v>
      </c>
      <c r="G43" s="103"/>
    </row>
    <row r="44" spans="1:7" x14ac:dyDescent="0.25">
      <c r="A44">
        <f t="shared" si="1"/>
        <v>2024</v>
      </c>
      <c r="B44" s="95">
        <v>45292</v>
      </c>
      <c r="C44" s="334">
        <v>100.95537695</v>
      </c>
      <c r="D44" s="335" t="e">
        <v>#N/A</v>
      </c>
      <c r="F44" s="392">
        <v>100.95537695</v>
      </c>
      <c r="G44" s="103"/>
    </row>
    <row r="45" spans="1:7" x14ac:dyDescent="0.25">
      <c r="A45">
        <f t="shared" si="1"/>
        <v>2024</v>
      </c>
      <c r="B45" s="95">
        <v>45323</v>
      </c>
      <c r="C45" s="334">
        <v>103.10016170999999</v>
      </c>
      <c r="D45" s="335" t="e">
        <v>#N/A</v>
      </c>
      <c r="E45" s="104">
        <f>AVERAGEIF($A$32:$A$79,A45,$F$32:$F$79)</f>
        <v>103.09015939250001</v>
      </c>
      <c r="F45" s="392">
        <v>103.10016170999999</v>
      </c>
      <c r="G45" s="103"/>
    </row>
    <row r="46" spans="1:7" x14ac:dyDescent="0.25">
      <c r="A46">
        <f t="shared" si="1"/>
        <v>2024</v>
      </c>
      <c r="B46" s="95">
        <v>45352</v>
      </c>
      <c r="C46" s="334">
        <v>102.025952</v>
      </c>
      <c r="D46" s="335" t="e">
        <v>#N/A</v>
      </c>
      <c r="E46" s="104">
        <f t="shared" ref="E46:E54" si="3">AVERAGEIF($A$32:$A$79,A46,$F$32:$F$79)</f>
        <v>103.09015939250001</v>
      </c>
      <c r="F46" s="392">
        <v>102.025952</v>
      </c>
      <c r="G46" s="103"/>
    </row>
    <row r="47" spans="1:7" x14ac:dyDescent="0.25">
      <c r="A47">
        <f t="shared" si="1"/>
        <v>2024</v>
      </c>
      <c r="B47" s="95">
        <v>45383</v>
      </c>
      <c r="C47" s="334">
        <v>102.25125674</v>
      </c>
      <c r="D47" s="335" t="e">
        <v>#N/A</v>
      </c>
      <c r="E47" s="104">
        <f t="shared" si="3"/>
        <v>103.09015939250001</v>
      </c>
      <c r="F47" s="392">
        <v>102.25125674</v>
      </c>
      <c r="G47" s="103"/>
    </row>
    <row r="48" spans="1:7" x14ac:dyDescent="0.25">
      <c r="A48">
        <f t="shared" si="1"/>
        <v>2024</v>
      </c>
      <c r="B48" s="95">
        <v>45413</v>
      </c>
      <c r="C48" s="334">
        <v>103.1816883</v>
      </c>
      <c r="D48" s="335" t="e">
        <v>#N/A</v>
      </c>
      <c r="E48" s="104">
        <f t="shared" si="3"/>
        <v>103.09015939250001</v>
      </c>
      <c r="F48" s="392">
        <v>103.1816883</v>
      </c>
      <c r="G48" s="103"/>
    </row>
    <row r="49" spans="1:7" x14ac:dyDescent="0.25">
      <c r="A49">
        <f t="shared" si="1"/>
        <v>2024</v>
      </c>
      <c r="B49" s="95">
        <v>45444</v>
      </c>
      <c r="C49" s="334">
        <v>103.92005476999999</v>
      </c>
      <c r="D49" s="335" t="e">
        <v>#N/A</v>
      </c>
      <c r="E49" s="104">
        <f t="shared" si="3"/>
        <v>103.09015939250001</v>
      </c>
      <c r="F49" s="392">
        <v>103.92005476999999</v>
      </c>
      <c r="G49" s="103"/>
    </row>
    <row r="50" spans="1:7" x14ac:dyDescent="0.25">
      <c r="A50">
        <f t="shared" si="1"/>
        <v>2024</v>
      </c>
      <c r="B50" s="95">
        <v>45474</v>
      </c>
      <c r="C50" s="334">
        <v>103.99696978</v>
      </c>
      <c r="D50" s="335" t="e">
        <v>#N/A</v>
      </c>
      <c r="E50" s="104">
        <f t="shared" si="3"/>
        <v>103.09015939250001</v>
      </c>
      <c r="F50" s="392">
        <v>103.99696978</v>
      </c>
      <c r="G50" s="103"/>
    </row>
    <row r="51" spans="1:7" x14ac:dyDescent="0.25">
      <c r="A51">
        <f t="shared" si="1"/>
        <v>2024</v>
      </c>
      <c r="B51" s="95">
        <v>45505</v>
      </c>
      <c r="C51" s="334">
        <v>103.52501786000001</v>
      </c>
      <c r="D51" s="335" t="e">
        <v>#N/A</v>
      </c>
      <c r="E51" s="104">
        <f t="shared" si="3"/>
        <v>103.09015939250001</v>
      </c>
      <c r="F51" s="392">
        <v>103.52501786000001</v>
      </c>
      <c r="G51" s="103"/>
    </row>
    <row r="52" spans="1:7" x14ac:dyDescent="0.25">
      <c r="A52">
        <f t="shared" si="1"/>
        <v>2024</v>
      </c>
      <c r="B52" s="95">
        <v>45536</v>
      </c>
      <c r="C52" s="334">
        <v>103.31119664000001</v>
      </c>
      <c r="D52" s="335" t="e">
        <v>#N/A</v>
      </c>
      <c r="E52" s="104">
        <f t="shared" si="3"/>
        <v>103.09015939250001</v>
      </c>
      <c r="F52" s="392">
        <v>103.31119664000001</v>
      </c>
      <c r="G52" s="103"/>
    </row>
    <row r="53" spans="1:7" x14ac:dyDescent="0.25">
      <c r="A53">
        <f t="shared" si="1"/>
        <v>2024</v>
      </c>
      <c r="B53" s="95">
        <v>45566</v>
      </c>
      <c r="C53" s="334">
        <v>103.36023934000001</v>
      </c>
      <c r="D53" s="335" t="e">
        <v>#N/A</v>
      </c>
      <c r="E53" s="104">
        <f t="shared" si="3"/>
        <v>103.09015939250001</v>
      </c>
      <c r="F53" s="392">
        <v>103.36023934000001</v>
      </c>
      <c r="G53" s="103"/>
    </row>
    <row r="54" spans="1:7" x14ac:dyDescent="0.25">
      <c r="A54">
        <f t="shared" si="1"/>
        <v>2024</v>
      </c>
      <c r="B54" s="95">
        <v>45597</v>
      </c>
      <c r="C54" s="334">
        <v>103.34108732999999</v>
      </c>
      <c r="D54" s="335" t="e">
        <v>#N/A</v>
      </c>
      <c r="E54" s="104">
        <f t="shared" si="3"/>
        <v>103.09015939250001</v>
      </c>
      <c r="F54" s="392">
        <v>103.34108732999999</v>
      </c>
      <c r="G54" s="103"/>
    </row>
    <row r="55" spans="1:7" x14ac:dyDescent="0.25">
      <c r="A55">
        <f t="shared" si="1"/>
        <v>2024</v>
      </c>
      <c r="B55" s="95">
        <v>45627</v>
      </c>
      <c r="C55" s="334">
        <v>104.11291129</v>
      </c>
      <c r="D55" s="335" t="e">
        <v>#N/A</v>
      </c>
      <c r="F55" s="392">
        <v>104.11291129</v>
      </c>
      <c r="G55" s="103"/>
    </row>
    <row r="56" spans="1:7" x14ac:dyDescent="0.25">
      <c r="A56">
        <f t="shared" si="1"/>
        <v>2025</v>
      </c>
      <c r="B56" s="95">
        <v>45658</v>
      </c>
      <c r="C56" s="334">
        <v>102.01133684</v>
      </c>
      <c r="D56" s="335" t="e">
        <v>#N/A</v>
      </c>
      <c r="F56" s="392">
        <v>102.01133684</v>
      </c>
      <c r="G56" s="103"/>
    </row>
    <row r="57" spans="1:7" x14ac:dyDescent="0.25">
      <c r="A57">
        <f t="shared" si="1"/>
        <v>2025</v>
      </c>
      <c r="B57" s="95">
        <v>45689</v>
      </c>
      <c r="C57" s="334">
        <v>103.45236300000001</v>
      </c>
      <c r="D57" s="335" t="e">
        <v>#N/A</v>
      </c>
      <c r="E57" s="104">
        <f>AVERAGEIF($A$32:$A$79,A57,$F$32:$F$79)</f>
        <v>104.13982296500001</v>
      </c>
      <c r="F57" s="392">
        <v>103.45236300000001</v>
      </c>
      <c r="G57" s="103"/>
    </row>
    <row r="58" spans="1:7" x14ac:dyDescent="0.25">
      <c r="A58">
        <f t="shared" si="1"/>
        <v>2025</v>
      </c>
      <c r="B58" s="95">
        <v>45717</v>
      </c>
      <c r="C58" s="334">
        <v>102.32674883</v>
      </c>
      <c r="D58" s="335" t="e">
        <v>#N/A</v>
      </c>
      <c r="E58" s="104">
        <f t="shared" ref="E58:E66" si="4">AVERAGEIF($A$32:$A$79,A58,$F$32:$F$79)</f>
        <v>104.13982296500001</v>
      </c>
      <c r="F58" s="392">
        <v>102.32674883</v>
      </c>
      <c r="G58" s="103"/>
    </row>
    <row r="59" spans="1:7" x14ac:dyDescent="0.25">
      <c r="A59">
        <f t="shared" si="1"/>
        <v>2025</v>
      </c>
      <c r="B59" s="95">
        <v>45748</v>
      </c>
      <c r="C59" s="334">
        <v>103.57740275</v>
      </c>
      <c r="D59" s="335" t="e">
        <v>#N/A</v>
      </c>
      <c r="E59" s="104">
        <f t="shared" si="4"/>
        <v>104.13982296500001</v>
      </c>
      <c r="F59" s="392">
        <v>103.57740275</v>
      </c>
      <c r="G59" s="103"/>
    </row>
    <row r="60" spans="1:7" x14ac:dyDescent="0.25">
      <c r="A60">
        <f t="shared" si="1"/>
        <v>2025</v>
      </c>
      <c r="B60" s="95">
        <v>45778</v>
      </c>
      <c r="C60" s="334">
        <v>103.40417634000001</v>
      </c>
      <c r="D60" s="335" t="e">
        <v>#N/A</v>
      </c>
      <c r="E60" s="104">
        <f t="shared" si="4"/>
        <v>104.13982296500001</v>
      </c>
      <c r="F60" s="392">
        <v>103.40417634000001</v>
      </c>
      <c r="G60" s="103"/>
    </row>
    <row r="61" spans="1:7" x14ac:dyDescent="0.25">
      <c r="A61">
        <f t="shared" si="1"/>
        <v>2025</v>
      </c>
      <c r="B61" s="95">
        <v>45809</v>
      </c>
      <c r="C61" s="334">
        <v>105.68254227</v>
      </c>
      <c r="D61" s="335" t="e">
        <v>#N/A</v>
      </c>
      <c r="E61" s="104">
        <f t="shared" si="4"/>
        <v>104.13982296500001</v>
      </c>
      <c r="F61" s="392">
        <v>105.68254227</v>
      </c>
      <c r="G61" s="103"/>
    </row>
    <row r="62" spans="1:7" x14ac:dyDescent="0.25">
      <c r="A62">
        <f t="shared" si="1"/>
        <v>2025</v>
      </c>
      <c r="B62" s="95">
        <v>45839</v>
      </c>
      <c r="C62" s="334">
        <v>105.16592555</v>
      </c>
      <c r="D62" s="335" t="e">
        <v>#N/A</v>
      </c>
      <c r="E62" s="104">
        <f t="shared" si="4"/>
        <v>104.13982296500001</v>
      </c>
      <c r="F62" s="392">
        <v>105.16592555</v>
      </c>
      <c r="G62" s="103"/>
    </row>
    <row r="63" spans="1:7" x14ac:dyDescent="0.25">
      <c r="A63">
        <f t="shared" si="1"/>
        <v>2025</v>
      </c>
      <c r="B63" s="95">
        <v>45870</v>
      </c>
      <c r="C63" s="334">
        <v>104.81346893</v>
      </c>
      <c r="D63" s="335" t="e">
        <v>#N/A</v>
      </c>
      <c r="E63" s="104">
        <f t="shared" si="4"/>
        <v>104.13982296500001</v>
      </c>
      <c r="F63" s="392">
        <v>104.81346893</v>
      </c>
      <c r="G63" s="103"/>
    </row>
    <row r="64" spans="1:7" x14ac:dyDescent="0.25">
      <c r="A64">
        <f t="shared" si="1"/>
        <v>2025</v>
      </c>
      <c r="B64" s="95">
        <v>45901</v>
      </c>
      <c r="C64" s="334">
        <v>104.99892092</v>
      </c>
      <c r="D64" s="335" t="e">
        <v>#N/A</v>
      </c>
      <c r="E64" s="104">
        <f t="shared" si="4"/>
        <v>104.13982296500001</v>
      </c>
      <c r="F64" s="392">
        <v>104.99892092</v>
      </c>
      <c r="G64" s="103"/>
    </row>
    <row r="65" spans="1:7" x14ac:dyDescent="0.25">
      <c r="A65">
        <f t="shared" si="1"/>
        <v>2025</v>
      </c>
      <c r="B65" s="95">
        <v>45931</v>
      </c>
      <c r="C65" s="334">
        <v>103.74571421</v>
      </c>
      <c r="D65" s="335">
        <v>103.74571421</v>
      </c>
      <c r="E65" s="104">
        <f t="shared" si="4"/>
        <v>104.13982296500001</v>
      </c>
      <c r="F65" s="392">
        <v>103.74571421</v>
      </c>
      <c r="G65" s="103"/>
    </row>
    <row r="66" spans="1:7" x14ac:dyDescent="0.25">
      <c r="A66">
        <f t="shared" si="1"/>
        <v>2025</v>
      </c>
      <c r="B66" s="95">
        <v>45962</v>
      </c>
      <c r="C66" s="334" t="e">
        <v>#N/A</v>
      </c>
      <c r="D66" s="335">
        <v>104.80240738000001</v>
      </c>
      <c r="E66" s="104">
        <f t="shared" si="4"/>
        <v>104.13982296500001</v>
      </c>
      <c r="F66" s="392">
        <v>104.80240738000001</v>
      </c>
      <c r="G66" s="103"/>
    </row>
    <row r="67" spans="1:7" x14ac:dyDescent="0.25">
      <c r="A67">
        <f t="shared" si="1"/>
        <v>2025</v>
      </c>
      <c r="B67" s="95">
        <v>45992</v>
      </c>
      <c r="C67" s="334" t="e">
        <v>#N/A</v>
      </c>
      <c r="D67" s="335">
        <v>105.69686856</v>
      </c>
      <c r="F67" s="392">
        <v>105.69686856</v>
      </c>
      <c r="G67" s="103"/>
    </row>
    <row r="68" spans="1:7" x14ac:dyDescent="0.25">
      <c r="A68">
        <f t="shared" si="1"/>
        <v>2026</v>
      </c>
      <c r="B68" s="95">
        <v>46023</v>
      </c>
      <c r="C68" s="334" t="e">
        <v>#N/A</v>
      </c>
      <c r="D68" s="335">
        <v>102.79043507</v>
      </c>
      <c r="F68" s="392">
        <v>102.79043507</v>
      </c>
      <c r="G68" s="103"/>
    </row>
    <row r="69" spans="1:7" x14ac:dyDescent="0.25">
      <c r="A69">
        <f t="shared" si="1"/>
        <v>2026</v>
      </c>
      <c r="B69" s="95">
        <v>46054</v>
      </c>
      <c r="C69" s="334" t="e">
        <v>#N/A</v>
      </c>
      <c r="D69" s="335">
        <v>104.98536371</v>
      </c>
      <c r="E69" s="104">
        <f>AVERAGEIF($A$32:$A$79,A69,$F$32:$F$79)</f>
        <v>105.19917949333335</v>
      </c>
      <c r="F69" s="392">
        <v>104.98536371</v>
      </c>
      <c r="G69" s="103"/>
    </row>
    <row r="70" spans="1:7" x14ac:dyDescent="0.25">
      <c r="A70">
        <f t="shared" si="1"/>
        <v>2026</v>
      </c>
      <c r="B70" s="95">
        <v>46082</v>
      </c>
      <c r="C70" s="334" t="e">
        <v>#N/A</v>
      </c>
      <c r="D70" s="335">
        <v>103.8338467</v>
      </c>
      <c r="E70" s="104">
        <f t="shared" ref="E70:E78" si="5">AVERAGEIF($A$32:$A$79,A70,$F$32:$F$79)</f>
        <v>105.19917949333335</v>
      </c>
      <c r="F70" s="392">
        <v>103.8338467</v>
      </c>
      <c r="G70" s="103"/>
    </row>
    <row r="71" spans="1:7" x14ac:dyDescent="0.25">
      <c r="A71">
        <f t="shared" si="1"/>
        <v>2026</v>
      </c>
      <c r="B71" s="95">
        <v>46113</v>
      </c>
      <c r="C71" s="334" t="e">
        <v>#N/A</v>
      </c>
      <c r="D71" s="335">
        <v>104.57891333000001</v>
      </c>
      <c r="E71" s="104">
        <f t="shared" si="5"/>
        <v>105.19917949333335</v>
      </c>
      <c r="F71" s="392">
        <v>104.57891333000001</v>
      </c>
      <c r="G71" s="103"/>
    </row>
    <row r="72" spans="1:7" x14ac:dyDescent="0.25">
      <c r="A72">
        <f t="shared" si="1"/>
        <v>2026</v>
      </c>
      <c r="B72" s="95">
        <v>46143</v>
      </c>
      <c r="C72" s="334" t="e">
        <v>#N/A</v>
      </c>
      <c r="D72" s="335">
        <v>104.74084000000001</v>
      </c>
      <c r="E72" s="104">
        <f t="shared" si="5"/>
        <v>105.19917949333335</v>
      </c>
      <c r="F72" s="392">
        <v>104.74084000000001</v>
      </c>
      <c r="G72" s="103"/>
    </row>
    <row r="73" spans="1:7" x14ac:dyDescent="0.25">
      <c r="A73">
        <f t="shared" si="1"/>
        <v>2026</v>
      </c>
      <c r="B73" s="95">
        <v>46174</v>
      </c>
      <c r="C73" s="334" t="e">
        <v>#N/A</v>
      </c>
      <c r="D73" s="335">
        <v>106.27886347</v>
      </c>
      <c r="E73" s="104">
        <f t="shared" si="5"/>
        <v>105.19917949333335</v>
      </c>
      <c r="F73" s="392">
        <v>106.27886347</v>
      </c>
      <c r="G73" s="103"/>
    </row>
    <row r="74" spans="1:7" x14ac:dyDescent="0.25">
      <c r="A74">
        <f t="shared" si="1"/>
        <v>2026</v>
      </c>
      <c r="B74" s="95">
        <v>46204</v>
      </c>
      <c r="C74" s="334" t="e">
        <v>#N/A</v>
      </c>
      <c r="D74" s="335">
        <v>106.12146765999999</v>
      </c>
      <c r="E74" s="104">
        <f t="shared" si="5"/>
        <v>105.19917949333335</v>
      </c>
      <c r="F74" s="392">
        <v>106.12146765999999</v>
      </c>
      <c r="G74" s="103"/>
    </row>
    <row r="75" spans="1:7" x14ac:dyDescent="0.25">
      <c r="A75">
        <f t="shared" si="1"/>
        <v>2026</v>
      </c>
      <c r="B75" s="95">
        <v>46235</v>
      </c>
      <c r="C75" s="334" t="e">
        <v>#N/A</v>
      </c>
      <c r="D75" s="335">
        <v>105.86363684</v>
      </c>
      <c r="E75" s="104">
        <f t="shared" si="5"/>
        <v>105.19917949333335</v>
      </c>
      <c r="F75" s="392">
        <v>105.86363684</v>
      </c>
      <c r="G75" s="103"/>
    </row>
    <row r="76" spans="1:7" x14ac:dyDescent="0.25">
      <c r="A76">
        <f t="shared" si="1"/>
        <v>2026</v>
      </c>
      <c r="B76" s="95">
        <v>46266</v>
      </c>
      <c r="C76" s="334" t="e">
        <v>#N/A</v>
      </c>
      <c r="D76" s="335">
        <v>106.00433404</v>
      </c>
      <c r="E76" s="104">
        <f t="shared" si="5"/>
        <v>105.19917949333335</v>
      </c>
      <c r="F76" s="392">
        <v>106.00433404</v>
      </c>
      <c r="G76" s="103"/>
    </row>
    <row r="77" spans="1:7" x14ac:dyDescent="0.25">
      <c r="A77">
        <f t="shared" si="1"/>
        <v>2026</v>
      </c>
      <c r="B77" s="95">
        <v>46296</v>
      </c>
      <c r="C77" s="334" t="e">
        <v>#N/A</v>
      </c>
      <c r="D77" s="335">
        <v>104.72642784999999</v>
      </c>
      <c r="E77" s="104">
        <f t="shared" si="5"/>
        <v>105.19917949333335</v>
      </c>
      <c r="F77" s="392">
        <v>104.72642784999999</v>
      </c>
      <c r="G77" s="103"/>
    </row>
    <row r="78" spans="1:7" x14ac:dyDescent="0.25">
      <c r="A78">
        <f t="shared" si="1"/>
        <v>2026</v>
      </c>
      <c r="B78" s="95">
        <v>46327</v>
      </c>
      <c r="C78" s="334" t="e">
        <v>#N/A</v>
      </c>
      <c r="D78" s="335">
        <v>105.76309981</v>
      </c>
      <c r="E78" s="104">
        <f t="shared" si="5"/>
        <v>105.19917949333335</v>
      </c>
      <c r="F78" s="392">
        <v>105.76309981</v>
      </c>
      <c r="G78" s="103"/>
    </row>
    <row r="79" spans="1:7" x14ac:dyDescent="0.25">
      <c r="A79">
        <f t="shared" si="1"/>
        <v>2026</v>
      </c>
      <c r="B79" s="95">
        <v>46357</v>
      </c>
      <c r="C79" s="334" t="e">
        <v>#N/A</v>
      </c>
      <c r="D79" s="335">
        <v>106.70292544</v>
      </c>
      <c r="F79" s="392">
        <v>106.70292544</v>
      </c>
      <c r="G79" s="103"/>
    </row>
    <row r="80" spans="1:7" x14ac:dyDescent="0.25">
      <c r="B80" s="95"/>
      <c r="C80" s="96"/>
      <c r="D80" s="41"/>
      <c r="F80" s="104"/>
      <c r="G80" s="103"/>
    </row>
    <row r="81" spans="1:7" x14ac:dyDescent="0.25">
      <c r="B81" s="95"/>
      <c r="C81" s="286"/>
      <c r="D81" s="35"/>
      <c r="F81" s="104"/>
      <c r="G81" s="103"/>
    </row>
    <row r="82" spans="1:7" x14ac:dyDescent="0.25">
      <c r="A82" s="4"/>
      <c r="B82" s="4" t="s">
        <v>0</v>
      </c>
      <c r="D82" s="104"/>
      <c r="F82" s="104"/>
      <c r="G82" s="103"/>
    </row>
    <row r="83" spans="1:7" x14ac:dyDescent="0.25">
      <c r="A83">
        <v>2.5</v>
      </c>
      <c r="B83" s="5">
        <v>-2</v>
      </c>
      <c r="D83" s="104"/>
      <c r="F83" s="104"/>
      <c r="G83" s="103"/>
    </row>
    <row r="84" spans="1:7" x14ac:dyDescent="0.25">
      <c r="A84">
        <v>2.5</v>
      </c>
      <c r="B84" s="5">
        <v>4</v>
      </c>
      <c r="D84" s="104"/>
      <c r="F84" s="104"/>
      <c r="G84" s="103"/>
    </row>
    <row r="85" spans="1:7" x14ac:dyDescent="0.25">
      <c r="B85" s="99"/>
      <c r="D85" s="104"/>
      <c r="F85" s="104"/>
      <c r="G85" s="103"/>
    </row>
    <row r="86" spans="1:7" x14ac:dyDescent="0.25">
      <c r="B86" s="99"/>
      <c r="D86" s="104"/>
      <c r="F86" s="104"/>
      <c r="G86" s="103"/>
    </row>
    <row r="87" spans="1:7" x14ac:dyDescent="0.25">
      <c r="B87" s="99"/>
      <c r="D87" s="104"/>
      <c r="F87" s="104"/>
      <c r="G87" s="103"/>
    </row>
    <row r="88" spans="1:7" x14ac:dyDescent="0.25">
      <c r="B88" s="99"/>
      <c r="D88" s="104"/>
      <c r="F88" s="104"/>
      <c r="G88" s="103"/>
    </row>
    <row r="89" spans="1:7" x14ac:dyDescent="0.25">
      <c r="B89" s="99"/>
      <c r="D89" s="104"/>
      <c r="F89" s="104"/>
      <c r="G89" s="103"/>
    </row>
    <row r="90" spans="1:7" x14ac:dyDescent="0.25">
      <c r="B90" s="99"/>
      <c r="D90" s="104"/>
      <c r="F90" s="104"/>
      <c r="G90" s="103"/>
    </row>
    <row r="91" spans="1:7" x14ac:dyDescent="0.25">
      <c r="F91" s="104"/>
      <c r="G91" s="103"/>
    </row>
    <row r="92" spans="1:7" x14ac:dyDescent="0.25">
      <c r="F92" s="104"/>
      <c r="G92" s="103"/>
    </row>
    <row r="93" spans="1:7" x14ac:dyDescent="0.25">
      <c r="F93" s="104"/>
      <c r="G93" s="103"/>
    </row>
    <row r="94" spans="1:7" x14ac:dyDescent="0.25">
      <c r="F94" s="104"/>
      <c r="G94" s="103"/>
    </row>
    <row r="95" spans="1:7" x14ac:dyDescent="0.25">
      <c r="F95" s="104"/>
      <c r="G95" s="103"/>
    </row>
    <row r="96" spans="1:7" x14ac:dyDescent="0.25">
      <c r="F96" s="104"/>
      <c r="G96" s="103"/>
    </row>
    <row r="97" spans="6:7" x14ac:dyDescent="0.25">
      <c r="F97" s="104"/>
      <c r="G97" s="103"/>
    </row>
    <row r="98" spans="6:7" x14ac:dyDescent="0.25">
      <c r="F98" s="104"/>
      <c r="G98" s="103"/>
    </row>
    <row r="99" spans="6:7" x14ac:dyDescent="0.25">
      <c r="F99" s="104"/>
      <c r="G99" s="103"/>
    </row>
    <row r="100" spans="6:7" x14ac:dyDescent="0.25">
      <c r="F100" s="104"/>
    </row>
    <row r="101" spans="6:7" x14ac:dyDescent="0.25">
      <c r="F101" s="104"/>
    </row>
    <row r="102" spans="6:7" x14ac:dyDescent="0.25">
      <c r="F102" s="104"/>
    </row>
    <row r="103" spans="6:7" x14ac:dyDescent="0.25">
      <c r="F103" s="104"/>
    </row>
    <row r="104" spans="6:7" x14ac:dyDescent="0.25">
      <c r="F104" s="104"/>
    </row>
    <row r="105" spans="6:7" x14ac:dyDescent="0.25">
      <c r="F105" s="104"/>
    </row>
    <row r="106" spans="6:7" x14ac:dyDescent="0.25">
      <c r="F106" s="104"/>
    </row>
    <row r="107" spans="6:7" x14ac:dyDescent="0.25">
      <c r="F107" s="104"/>
    </row>
    <row r="108" spans="6:7" x14ac:dyDescent="0.25">
      <c r="F108" s="104"/>
    </row>
    <row r="109" spans="6:7" x14ac:dyDescent="0.25">
      <c r="F109" s="104"/>
    </row>
    <row r="110" spans="6:7" x14ac:dyDescent="0.25">
      <c r="F110" s="104"/>
    </row>
    <row r="111" spans="6:7" x14ac:dyDescent="0.25">
      <c r="F111" s="104"/>
    </row>
    <row r="112" spans="6:7" x14ac:dyDescent="0.25">
      <c r="F112" s="104"/>
    </row>
    <row r="113" spans="6:6" x14ac:dyDescent="0.25">
      <c r="F113" s="104"/>
    </row>
    <row r="114" spans="6:6" x14ac:dyDescent="0.25">
      <c r="F114" s="104"/>
    </row>
    <row r="115" spans="6:6" x14ac:dyDescent="0.25">
      <c r="F115" s="104"/>
    </row>
    <row r="116" spans="6:6" x14ac:dyDescent="0.25">
      <c r="F116" s="104"/>
    </row>
    <row r="117" spans="6:6" x14ac:dyDescent="0.25">
      <c r="F117" s="104"/>
    </row>
    <row r="118" spans="6:6" x14ac:dyDescent="0.25">
      <c r="F118" s="104"/>
    </row>
    <row r="119" spans="6:6" x14ac:dyDescent="0.25">
      <c r="F119" s="104"/>
    </row>
    <row r="120" spans="6:6" x14ac:dyDescent="0.25">
      <c r="F120" s="104"/>
    </row>
    <row r="121" spans="6:6" x14ac:dyDescent="0.25">
      <c r="F121" s="104"/>
    </row>
    <row r="122" spans="6:6" x14ac:dyDescent="0.25">
      <c r="F122" s="104"/>
    </row>
    <row r="123" spans="6:6" x14ac:dyDescent="0.25">
      <c r="F123" s="104"/>
    </row>
    <row r="124" spans="6:6" x14ac:dyDescent="0.25">
      <c r="F124" s="104"/>
    </row>
  </sheetData>
  <mergeCells count="2">
    <mergeCell ref="C24:G24"/>
    <mergeCell ref="I24:L24"/>
  </mergeCells>
  <conditionalFormatting sqref="C32">
    <cfRule type="expression" dxfId="20" priority="12" stopIfTrue="1">
      <formula>ISNA(C32)</formula>
    </cfRule>
  </conditionalFormatting>
  <conditionalFormatting sqref="C32:D81">
    <cfRule type="expression" dxfId="19" priority="1" stopIfTrue="1">
      <formula>ISNA(C32)</formula>
    </cfRule>
  </conditionalFormatting>
  <hyperlinks>
    <hyperlink ref="A3" location="Contents!A1" display="Return to Contents" xr:uid="{00000000-0004-0000-0800-000000000000}"/>
  </hyperlink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2:Q42"/>
  <sheetViews>
    <sheetView workbookViewId="0"/>
  </sheetViews>
  <sheetFormatPr defaultColWidth="9.28515625" defaultRowHeight="12.75" x14ac:dyDescent="0.2"/>
  <cols>
    <col min="1" max="1" width="9.28515625" style="70"/>
    <col min="2" max="2" width="15.5703125" style="70" customWidth="1"/>
    <col min="3" max="15" width="9.28515625" style="70"/>
    <col min="16" max="16" width="14" style="70" customWidth="1"/>
    <col min="17" max="17" width="17.28515625" style="70" customWidth="1"/>
    <col min="18" max="16384" width="9.28515625" style="70"/>
  </cols>
  <sheetData>
    <row r="2" spans="1:17" ht="15.75" x14ac:dyDescent="0.25">
      <c r="A2" s="31" t="s">
        <v>967</v>
      </c>
    </row>
    <row r="3" spans="1:17" x14ac:dyDescent="0.2">
      <c r="A3" s="16" t="s">
        <v>16</v>
      </c>
    </row>
    <row r="4" spans="1:17" x14ac:dyDescent="0.2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7" x14ac:dyDescent="0.2">
      <c r="A5" s="136"/>
      <c r="B5" s="136"/>
      <c r="C5" s="136"/>
      <c r="D5" s="136"/>
      <c r="E5" s="136"/>
      <c r="F5" s="136"/>
      <c r="G5" s="136"/>
      <c r="H5" s="136"/>
      <c r="I5" s="136"/>
      <c r="J5" s="136"/>
      <c r="P5" s="132" t="s">
        <v>331</v>
      </c>
      <c r="Q5" s="133"/>
    </row>
    <row r="6" spans="1:17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P6" s="229" t="s">
        <v>14</v>
      </c>
      <c r="Q6" s="160" t="s">
        <v>303</v>
      </c>
    </row>
    <row r="7" spans="1:17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P7" s="230" t="s">
        <v>97</v>
      </c>
      <c r="Q7" s="161" t="s">
        <v>304</v>
      </c>
    </row>
    <row r="8" spans="1:17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P8" s="230" t="s">
        <v>99</v>
      </c>
      <c r="Q8" s="161" t="s">
        <v>305</v>
      </c>
    </row>
    <row r="9" spans="1:17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P9" s="230" t="s">
        <v>306</v>
      </c>
      <c r="Q9" s="231" t="s">
        <v>313</v>
      </c>
    </row>
    <row r="10" spans="1:17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P10" s="230" t="s">
        <v>308</v>
      </c>
      <c r="Q10" s="161" t="s">
        <v>307</v>
      </c>
    </row>
    <row r="11" spans="1:17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P11" s="230" t="s">
        <v>310</v>
      </c>
      <c r="Q11" s="161" t="s">
        <v>309</v>
      </c>
    </row>
    <row r="12" spans="1:17" x14ac:dyDescent="0.2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P12" s="159" t="s">
        <v>32</v>
      </c>
      <c r="Q12" s="163" t="s">
        <v>281</v>
      </c>
    </row>
    <row r="13" spans="1:17" x14ac:dyDescent="0.2">
      <c r="A13" s="136"/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7" x14ac:dyDescent="0.2">
      <c r="A14" s="136"/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7" x14ac:dyDescent="0.2">
      <c r="A15" s="136"/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7" x14ac:dyDescent="0.2">
      <c r="A16" s="136"/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2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</row>
    <row r="18" spans="1:12" x14ac:dyDescent="0.2">
      <c r="A18" s="136"/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2" x14ac:dyDescent="0.2">
      <c r="A19" s="136"/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2" x14ac:dyDescent="0.2">
      <c r="A20" s="136"/>
      <c r="B20" s="136"/>
      <c r="C20" s="136"/>
      <c r="D20" s="136"/>
      <c r="E20" s="136"/>
      <c r="F20" s="136"/>
      <c r="G20" s="136"/>
      <c r="H20" s="136"/>
      <c r="I20" s="136"/>
      <c r="J20" s="136"/>
    </row>
    <row r="21" spans="1:12" x14ac:dyDescent="0.2">
      <c r="A21" s="136"/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2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</row>
    <row r="23" spans="1: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</row>
    <row r="24" spans="1:12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</row>
    <row r="25" spans="1:12" x14ac:dyDescent="0.2">
      <c r="B25" s="116"/>
      <c r="C25" s="116"/>
      <c r="D25" s="460" t="s">
        <v>41</v>
      </c>
      <c r="E25" s="460"/>
      <c r="F25" s="460"/>
      <c r="G25" s="460"/>
      <c r="H25" s="117"/>
      <c r="I25" s="116"/>
      <c r="J25" s="118" t="s">
        <v>42</v>
      </c>
      <c r="K25" s="118"/>
      <c r="L25" s="118"/>
    </row>
    <row r="26" spans="1:12" x14ac:dyDescent="0.2">
      <c r="B26" s="119" t="s">
        <v>17</v>
      </c>
      <c r="C26" s="119">
        <v>2022</v>
      </c>
      <c r="D26" s="119">
        <v>2023</v>
      </c>
      <c r="E26" s="119">
        <v>2024</v>
      </c>
      <c r="F26" s="119">
        <v>2025</v>
      </c>
      <c r="G26" s="119">
        <v>2026</v>
      </c>
      <c r="H26" s="119"/>
      <c r="I26" s="119">
        <v>2023</v>
      </c>
      <c r="J26" s="119">
        <v>2024</v>
      </c>
      <c r="K26" s="119">
        <v>2025</v>
      </c>
      <c r="L26" s="119">
        <v>2026</v>
      </c>
    </row>
    <row r="27" spans="1:12" x14ac:dyDescent="0.2">
      <c r="B27" s="17" t="s">
        <v>14</v>
      </c>
      <c r="C27" s="238">
        <v>15.1319</v>
      </c>
      <c r="D27" s="238">
        <v>16.188700000000001</v>
      </c>
      <c r="E27" s="238">
        <v>16.307217000000001</v>
      </c>
      <c r="F27" s="238">
        <v>16.557456760000001</v>
      </c>
      <c r="G27" s="238">
        <v>16.808437064</v>
      </c>
      <c r="H27" s="122"/>
      <c r="I27" s="189">
        <f>D27-C27</f>
        <v>1.0568000000000008</v>
      </c>
      <c r="J27" s="189">
        <f>E27-D27</f>
        <v>0.11851700000000065</v>
      </c>
      <c r="K27" s="189">
        <f>F27-E27</f>
        <v>0.25023975999999948</v>
      </c>
      <c r="L27" s="189">
        <f>G27-F27</f>
        <v>0.25098030399999871</v>
      </c>
    </row>
    <row r="28" spans="1:12" x14ac:dyDescent="0.2">
      <c r="B28" s="17" t="s">
        <v>97</v>
      </c>
      <c r="C28" s="238">
        <v>20.010205684999999</v>
      </c>
      <c r="D28" s="238">
        <v>20.275014545000001</v>
      </c>
      <c r="E28" s="238">
        <v>20.463721332999999</v>
      </c>
      <c r="F28" s="238">
        <v>20.48908741</v>
      </c>
      <c r="G28" s="238">
        <v>20.479647204999999</v>
      </c>
      <c r="H28" s="122"/>
      <c r="I28" s="189">
        <f t="shared" ref="I28:L35" si="0">D28-C28</f>
        <v>0.26480886000000226</v>
      </c>
      <c r="J28" s="189">
        <f t="shared" si="0"/>
        <v>0.18870678799999752</v>
      </c>
      <c r="K28" s="189">
        <f t="shared" si="0"/>
        <v>2.5366077000001042E-2</v>
      </c>
      <c r="L28" s="189">
        <f t="shared" si="0"/>
        <v>-9.4402050000006454E-3</v>
      </c>
    </row>
    <row r="29" spans="1:12" x14ac:dyDescent="0.2">
      <c r="B29" s="17" t="s">
        <v>99</v>
      </c>
      <c r="C29" s="238">
        <v>5.1523490000000001</v>
      </c>
      <c r="D29" s="238">
        <v>5.3810900000000004</v>
      </c>
      <c r="E29" s="238">
        <v>5.5784099999999999</v>
      </c>
      <c r="F29" s="238">
        <v>5.6453948526</v>
      </c>
      <c r="G29" s="238">
        <v>5.8121599324000002</v>
      </c>
      <c r="H29" s="122"/>
      <c r="I29" s="189">
        <f t="shared" si="0"/>
        <v>0.22874100000000031</v>
      </c>
      <c r="J29" s="189">
        <f t="shared" si="0"/>
        <v>0.1973199999999995</v>
      </c>
      <c r="K29" s="189">
        <f t="shared" si="0"/>
        <v>6.6984852600000089E-2</v>
      </c>
      <c r="L29" s="189">
        <f t="shared" si="0"/>
        <v>0.16676507980000022</v>
      </c>
    </row>
    <row r="30" spans="1:12" x14ac:dyDescent="0.2">
      <c r="B30" s="17" t="s">
        <v>306</v>
      </c>
      <c r="C30" s="238">
        <v>9.2233416437999995</v>
      </c>
      <c r="D30" s="238">
        <v>9.4442983561999991</v>
      </c>
      <c r="E30" s="238">
        <v>9.5435250438000008</v>
      </c>
      <c r="F30" s="238">
        <v>9.7136417228000003</v>
      </c>
      <c r="G30" s="238">
        <v>9.7915144905999991</v>
      </c>
      <c r="H30" s="122"/>
      <c r="I30" s="189">
        <f>D30-C30</f>
        <v>0.22095671239999959</v>
      </c>
      <c r="J30" s="189">
        <f>E30-D30</f>
        <v>9.922668760000164E-2</v>
      </c>
      <c r="K30" s="189">
        <f>F30-E30</f>
        <v>0.17011667899999949</v>
      </c>
      <c r="L30" s="189">
        <f>G30-F30</f>
        <v>7.7872767799998854E-2</v>
      </c>
    </row>
    <row r="31" spans="1:12" x14ac:dyDescent="0.2">
      <c r="B31" s="17" t="s">
        <v>308</v>
      </c>
      <c r="C31" s="238">
        <v>45.664851865999999</v>
      </c>
      <c r="D31" s="238">
        <v>45.713830899999998</v>
      </c>
      <c r="E31" s="238">
        <v>45.856249145</v>
      </c>
      <c r="F31" s="238">
        <v>45.773204409000002</v>
      </c>
      <c r="G31" s="238">
        <v>45.859447287000002</v>
      </c>
      <c r="H31" s="122"/>
      <c r="I31" s="189">
        <f t="shared" si="0"/>
        <v>4.8979033999998478E-2</v>
      </c>
      <c r="J31" s="189">
        <f>E31-D31</f>
        <v>0.14241824500000178</v>
      </c>
      <c r="K31" s="189">
        <f>F31-E31</f>
        <v>-8.3044735999997954E-2</v>
      </c>
      <c r="L31" s="189">
        <f>G31-F31</f>
        <v>8.6242878000000189E-2</v>
      </c>
    </row>
    <row r="32" spans="1:12" x14ac:dyDescent="0.2">
      <c r="B32" s="17" t="s">
        <v>310</v>
      </c>
      <c r="C32" s="238">
        <v>54.011448999999999</v>
      </c>
      <c r="D32" s="238">
        <v>56.307789999999997</v>
      </c>
      <c r="E32" s="238">
        <v>57.232590678999998</v>
      </c>
      <c r="F32" s="238">
        <v>58.365414170000001</v>
      </c>
      <c r="G32" s="238">
        <v>59.336480027999997</v>
      </c>
      <c r="H32" s="122"/>
      <c r="I32" s="189">
        <f t="shared" si="0"/>
        <v>2.2963409999999982</v>
      </c>
      <c r="J32" s="189">
        <f t="shared" si="0"/>
        <v>0.92480067900000051</v>
      </c>
      <c r="K32" s="189">
        <f t="shared" si="0"/>
        <v>1.1328234910000035</v>
      </c>
      <c r="L32" s="189">
        <f t="shared" si="0"/>
        <v>0.97106585799999579</v>
      </c>
    </row>
    <row r="33" spans="2:12" x14ac:dyDescent="0.2">
      <c r="B33" s="17" t="s">
        <v>311</v>
      </c>
      <c r="C33" s="5">
        <f>C31-C28</f>
        <v>25.654646181</v>
      </c>
      <c r="D33" s="5">
        <f>D31-D28</f>
        <v>25.438816354999997</v>
      </c>
      <c r="E33" s="5">
        <f>E31-E28</f>
        <v>25.392527812000001</v>
      </c>
      <c r="F33" s="5">
        <f>F31-F28</f>
        <v>25.284116999000002</v>
      </c>
      <c r="G33" s="5">
        <f>G31-G28</f>
        <v>25.379800082000003</v>
      </c>
      <c r="H33" s="122"/>
      <c r="I33" s="189">
        <f t="shared" si="0"/>
        <v>-0.21582982600000378</v>
      </c>
      <c r="J33" s="189">
        <f t="shared" si="0"/>
        <v>-4.6288542999995741E-2</v>
      </c>
      <c r="K33" s="189">
        <f t="shared" si="0"/>
        <v>-0.108410812999999</v>
      </c>
      <c r="L33" s="189">
        <f t="shared" si="0"/>
        <v>9.5683083000000835E-2</v>
      </c>
    </row>
    <row r="34" spans="2:12" x14ac:dyDescent="0.2">
      <c r="B34" s="17" t="s">
        <v>312</v>
      </c>
      <c r="C34" s="5">
        <f>C32-C29-C27-C30</f>
        <v>24.503858356199999</v>
      </c>
      <c r="D34" s="5">
        <f>D32-D29-D27-D30</f>
        <v>25.293701643799999</v>
      </c>
      <c r="E34" s="5">
        <f>E32-E29-E27-E30</f>
        <v>25.803438635199996</v>
      </c>
      <c r="F34" s="5">
        <f>F32-F29-F27-F30</f>
        <v>26.448920834600003</v>
      </c>
      <c r="G34" s="5">
        <f>G32-G29-G27-G30</f>
        <v>26.924368541</v>
      </c>
      <c r="H34" s="122"/>
      <c r="I34" s="189">
        <f t="shared" si="0"/>
        <v>0.78984328760000011</v>
      </c>
      <c r="J34" s="189">
        <f t="shared" si="0"/>
        <v>0.50973699139999695</v>
      </c>
      <c r="K34" s="189">
        <f t="shared" si="0"/>
        <v>0.64548219940000706</v>
      </c>
      <c r="L34" s="189">
        <f t="shared" si="0"/>
        <v>0.47544770639999712</v>
      </c>
    </row>
    <row r="35" spans="2:12" x14ac:dyDescent="0.2">
      <c r="B35" s="123" t="s">
        <v>32</v>
      </c>
      <c r="C35" s="279">
        <v>99.676300866000005</v>
      </c>
      <c r="D35" s="279">
        <v>102.0216209</v>
      </c>
      <c r="E35" s="279">
        <v>103.08883982</v>
      </c>
      <c r="F35" s="279">
        <v>104.13861858</v>
      </c>
      <c r="G35" s="279">
        <v>105.19592731</v>
      </c>
      <c r="H35" s="147"/>
      <c r="I35" s="280">
        <f t="shared" si="0"/>
        <v>2.3453200339999967</v>
      </c>
      <c r="J35" s="280">
        <f>E35-D35</f>
        <v>1.067218920000002</v>
      </c>
      <c r="K35" s="280">
        <f>F35-E35</f>
        <v>1.0497787599999953</v>
      </c>
      <c r="L35" s="280">
        <f>G35-F35</f>
        <v>1.0573087300000026</v>
      </c>
    </row>
    <row r="36" spans="2:12" x14ac:dyDescent="0.2">
      <c r="B36" s="267" t="s">
        <v>997</v>
      </c>
    </row>
    <row r="39" spans="2:12" x14ac:dyDescent="0.2">
      <c r="B39" s="92"/>
    </row>
    <row r="40" spans="2:12" x14ac:dyDescent="0.2">
      <c r="B40" s="4"/>
      <c r="C40" s="264" t="s">
        <v>330</v>
      </c>
    </row>
    <row r="41" spans="2:12" x14ac:dyDescent="0.2">
      <c r="B41">
        <v>2.5</v>
      </c>
      <c r="C41" s="5">
        <v>0</v>
      </c>
    </row>
    <row r="42" spans="2:12" x14ac:dyDescent="0.2">
      <c r="B42">
        <v>2.5</v>
      </c>
      <c r="C42" s="5">
        <v>2.5</v>
      </c>
    </row>
  </sheetData>
  <mergeCells count="1">
    <mergeCell ref="D25:G25"/>
  </mergeCells>
  <hyperlinks>
    <hyperlink ref="A3" location="Contents!A1" display="Return to Contents" xr:uid="{00000000-0004-0000-0900-000000000000}"/>
  </hyperlinks>
  <pageMargins left="0.75" right="0.75" top="1" bottom="1" header="0.5" footer="0.5"/>
  <pageSetup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21</vt:i4>
      </vt:variant>
    </vt:vector>
  </HeadingPairs>
  <TitlesOfParts>
    <vt:vector size="69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'1'!Print_Area</vt:lpstr>
      <vt:lpstr>'17'!Print_Area</vt:lpstr>
      <vt:lpstr>'18'!Print_Area</vt:lpstr>
      <vt:lpstr>'19'!Print_Area</vt:lpstr>
      <vt:lpstr>'20'!Print_Area</vt:lpstr>
      <vt:lpstr>'22'!Print_Area</vt:lpstr>
      <vt:lpstr>'27'!Print_Area</vt:lpstr>
      <vt:lpstr>'29'!Print_Area</vt:lpstr>
      <vt:lpstr>'30'!Print_Area</vt:lpstr>
      <vt:lpstr>'34'!Print_Area</vt:lpstr>
      <vt:lpstr>'35'!Print_Area</vt:lpstr>
      <vt:lpstr>'37'!Print_Area</vt:lpstr>
      <vt:lpstr>'4'!Print_Area</vt:lpstr>
      <vt:lpstr>'40'!Print_Area</vt:lpstr>
      <vt:lpstr>'42'!Print_Area</vt:lpstr>
      <vt:lpstr>'43'!Print_Area</vt:lpstr>
      <vt:lpstr>'44'!Print_Area</vt:lpstr>
      <vt:lpstr>'45'!Print_Area</vt:lpstr>
      <vt:lpstr>'6'!Print_Area</vt:lpstr>
      <vt:lpstr>'8'!Print_Area</vt:lpstr>
      <vt:lpstr>'9'!Print_Area</vt:lpstr>
    </vt:vector>
  </TitlesOfParts>
  <Company>DOE/EIA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Short-Term Energy Outlook Figures</dc:title>
  <dc:creator>U.S. Energy Information Administration</dc:creator>
  <cp:lastModifiedBy>Kaze, Ornella</cp:lastModifiedBy>
  <cp:lastPrinted>2022-11-08T13:16:17Z</cp:lastPrinted>
  <dcterms:created xsi:type="dcterms:W3CDTF">2007-07-17T17:37:22Z</dcterms:created>
  <dcterms:modified xsi:type="dcterms:W3CDTF">2025-11-12T13:49:58Z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{B31EB674-74B6-4F6C-BE8C-25BD3F8B7F27}</vt:lpwstr>
  </property>
</Properties>
</file>